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mc:AlternateContent xmlns:mc="http://schemas.openxmlformats.org/markup-compatibility/2006">
    <mc:Choice Requires="x15">
      <x15ac:absPath xmlns:x15ac="http://schemas.microsoft.com/office/spreadsheetml/2010/11/ac" url="C:\Users\yereln\Desktop\"/>
    </mc:Choice>
  </mc:AlternateContent>
  <xr:revisionPtr revIDLastSave="0" documentId="13_ncr:1_{BE55691C-F98C-4470-81CA-43D55BA4F8AC}" xr6:coauthVersionLast="36" xr6:coauthVersionMax="36" xr10:uidLastSave="{00000000-0000-0000-0000-000000000000}"/>
  <bookViews>
    <workbookView xWindow="0" yWindow="0" windowWidth="14376" windowHeight="6888" xr2:uid="{00000000-000D-0000-FFFF-FFFF00000000}"/>
  </bookViews>
  <sheets>
    <sheet name="תנאי סף" sheetId="4" r:id="rId1"/>
    <sheet name="מחיר" sheetId="6" r:id="rId2"/>
    <sheet name="חלוקת תקציב - כרטיסים" sheetId="7" r:id="rId3"/>
    <sheet name="חלוקת תקציב - התאמות" sheetId="11" r:id="rId4"/>
  </sheets>
  <definedNames>
    <definedName name="_Ref179538436" localSheetId="0">'תנאי סף'!#REF!</definedName>
    <definedName name="_Ref296892477" localSheetId="0">'תנאי סף'!$B$14</definedName>
    <definedName name="_Ref297537502" localSheetId="0">'תנאי סף'!#REF!</definedName>
    <definedName name="_Ref299614156" localSheetId="0">'תנאי סף'!#REF!</definedName>
    <definedName name="_Ref370930661" localSheetId="0">'תנאי סף'!$B$12</definedName>
    <definedName name="_Ref373241086" localSheetId="0">'תנאי סף'!$B$15</definedName>
    <definedName name="_Ref381015046" localSheetId="0">'תנאי סף'!#REF!</definedName>
    <definedName name="_Ref397199965" localSheetId="0">'תנאי סף'!$B$13</definedName>
    <definedName name="_Ref399016160" localSheetId="0">'תנאי סף'!#REF!</definedName>
    <definedName name="_Ref404259197" localSheetId="0">'תנאי סף'!#REF!</definedName>
    <definedName name="_Ref445211817" localSheetId="0">'תנאי סף'!$B$16</definedName>
    <definedName name="_xlnm.Print_Area" localSheetId="3">'חלוקת תקציב - התאמות'!$A$1:$T$9</definedName>
    <definedName name="_xlnm.Print_Area" localSheetId="2">'חלוקת תקציב - כרטיסים'!$A$1:$T$6</definedName>
    <definedName name="_xlnm.Print_Area" localSheetId="1">מחיר!$A$1:$R$18</definedName>
    <definedName name="_xlnm.Print_Area" localSheetId="0">'תנאי סף'!$A$1:$R$34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1" l="1"/>
  <c r="D2" i="11"/>
  <c r="D3" i="11" s="1"/>
  <c r="E2" i="11"/>
  <c r="F2" i="11"/>
  <c r="G2" i="11"/>
  <c r="H2" i="11"/>
  <c r="H3" i="11" s="1"/>
  <c r="I2" i="11"/>
  <c r="I3" i="11" s="1"/>
  <c r="J2" i="11"/>
  <c r="J3" i="11" s="1"/>
  <c r="K2" i="11"/>
  <c r="L2" i="11"/>
  <c r="L3" i="11" s="1"/>
  <c r="M2" i="11"/>
  <c r="N2" i="11"/>
  <c r="O2" i="11"/>
  <c r="P2" i="11"/>
  <c r="P3" i="11" s="1"/>
  <c r="Q2" i="11"/>
  <c r="Q3" i="11" s="1"/>
  <c r="C3" i="11"/>
  <c r="E3" i="11"/>
  <c r="F3" i="11"/>
  <c r="G3" i="11"/>
  <c r="K3" i="11"/>
  <c r="M3" i="11"/>
  <c r="N3" i="11"/>
  <c r="O3" i="11"/>
  <c r="C4" i="11"/>
  <c r="C7" i="11" s="1"/>
  <c r="D4" i="11"/>
  <c r="D7" i="11" s="1"/>
  <c r="E4" i="11"/>
  <c r="F4" i="11"/>
  <c r="F7" i="11" s="1"/>
  <c r="G4" i="11"/>
  <c r="G6" i="11" s="1"/>
  <c r="H4" i="11"/>
  <c r="H7" i="11" s="1"/>
  <c r="I4" i="11"/>
  <c r="I7" i="11" s="1"/>
  <c r="J4" i="11"/>
  <c r="K4" i="11"/>
  <c r="L4" i="11"/>
  <c r="L7" i="11" s="1"/>
  <c r="M4" i="11"/>
  <c r="N4" i="11"/>
  <c r="N7" i="11" s="1"/>
  <c r="O4" i="11"/>
  <c r="O6" i="11" s="1"/>
  <c r="P4" i="11"/>
  <c r="P7" i="11" s="1"/>
  <c r="Q4" i="11"/>
  <c r="Q7" i="11" s="1"/>
  <c r="C5" i="11"/>
  <c r="D5" i="11"/>
  <c r="E5" i="11"/>
  <c r="F5" i="11"/>
  <c r="G5" i="11"/>
  <c r="H5" i="11"/>
  <c r="I5" i="11"/>
  <c r="J5" i="11"/>
  <c r="J6" i="11" s="1"/>
  <c r="K5" i="11"/>
  <c r="L5" i="11"/>
  <c r="M5" i="11"/>
  <c r="N5" i="11"/>
  <c r="O5" i="11"/>
  <c r="P5" i="11"/>
  <c r="P6" i="11" s="1"/>
  <c r="Q5" i="11"/>
  <c r="I6" i="11"/>
  <c r="E7" i="11"/>
  <c r="J7" i="11"/>
  <c r="K7" i="11"/>
  <c r="M7" i="11"/>
  <c r="B2" i="7"/>
  <c r="B5" i="11"/>
  <c r="B4" i="11"/>
  <c r="B7" i="11" s="1"/>
  <c r="B2" i="11"/>
  <c r="B3" i="11" s="1"/>
  <c r="C2" i="7"/>
  <c r="C3" i="7" s="1"/>
  <c r="D2" i="7"/>
  <c r="E2" i="7"/>
  <c r="F2" i="7"/>
  <c r="G2" i="7"/>
  <c r="H2" i="7"/>
  <c r="I2" i="7"/>
  <c r="J2" i="7"/>
  <c r="J3" i="7" s="1"/>
  <c r="K2" i="7"/>
  <c r="L2" i="7"/>
  <c r="M2" i="7"/>
  <c r="N2" i="7"/>
  <c r="O2" i="7"/>
  <c r="P2" i="7"/>
  <c r="Q2" i="7"/>
  <c r="B3" i="7"/>
  <c r="D3" i="7"/>
  <c r="E3" i="7"/>
  <c r="F3" i="7"/>
  <c r="G3" i="7"/>
  <c r="H3" i="7"/>
  <c r="I3" i="7"/>
  <c r="K3" i="7"/>
  <c r="L3" i="7"/>
  <c r="M3" i="7"/>
  <c r="N3" i="7"/>
  <c r="O3" i="7"/>
  <c r="P3" i="7"/>
  <c r="Q3" i="7"/>
  <c r="T1" i="7"/>
  <c r="D4" i="7" s="1"/>
  <c r="D5" i="7" s="1"/>
  <c r="D6" i="7" s="1"/>
  <c r="E15" i="6"/>
  <c r="F15" i="6"/>
  <c r="G15" i="6"/>
  <c r="H15" i="6"/>
  <c r="I15" i="6"/>
  <c r="J15" i="6"/>
  <c r="K15" i="6"/>
  <c r="L15" i="6"/>
  <c r="M15" i="6"/>
  <c r="N15" i="6"/>
  <c r="O15" i="6"/>
  <c r="P15" i="6"/>
  <c r="Q15" i="6"/>
  <c r="R15" i="6"/>
  <c r="D11" i="6"/>
  <c r="E11" i="6"/>
  <c r="F11" i="6"/>
  <c r="G11" i="6"/>
  <c r="H11" i="6"/>
  <c r="I11" i="6"/>
  <c r="J11" i="6"/>
  <c r="K11" i="6"/>
  <c r="L11" i="6"/>
  <c r="M11" i="6"/>
  <c r="N11" i="6"/>
  <c r="O11" i="6"/>
  <c r="P11" i="6"/>
  <c r="Q11" i="6"/>
  <c r="R11" i="6"/>
  <c r="C11" i="6"/>
  <c r="M7" i="6"/>
  <c r="N7" i="6"/>
  <c r="O7" i="6"/>
  <c r="P7" i="6"/>
  <c r="Q7" i="6"/>
  <c r="M12" i="6"/>
  <c r="N12" i="6"/>
  <c r="O12" i="6"/>
  <c r="P12" i="6"/>
  <c r="Q12" i="6"/>
  <c r="M13" i="6"/>
  <c r="N13" i="6"/>
  <c r="O13" i="6"/>
  <c r="P13" i="6"/>
  <c r="Q13" i="6"/>
  <c r="M3" i="6"/>
  <c r="N3" i="6"/>
  <c r="O3" i="6"/>
  <c r="P3" i="6"/>
  <c r="Q3" i="6"/>
  <c r="D3" i="6"/>
  <c r="E3" i="6"/>
  <c r="F3" i="6"/>
  <c r="G3" i="6"/>
  <c r="H3" i="6"/>
  <c r="I3" i="6"/>
  <c r="J3" i="6"/>
  <c r="K3" i="6"/>
  <c r="L3" i="6"/>
  <c r="R3" i="6"/>
  <c r="C3" i="6"/>
  <c r="H6" i="11" l="1"/>
  <c r="M6" i="11"/>
  <c r="E6" i="11"/>
  <c r="Q6" i="11"/>
  <c r="K6" i="11"/>
  <c r="C6" i="11"/>
  <c r="O7" i="11"/>
  <c r="G7" i="11"/>
  <c r="N6" i="11"/>
  <c r="F6" i="11"/>
  <c r="L6" i="11"/>
  <c r="D6" i="11"/>
  <c r="B6" i="11"/>
  <c r="C4" i="7"/>
  <c r="C5" i="7" s="1"/>
  <c r="C6" i="7" s="1"/>
  <c r="B4" i="7"/>
  <c r="B5" i="7" s="1"/>
  <c r="B6" i="7" s="1"/>
  <c r="J4" i="7"/>
  <c r="J5" i="7" s="1"/>
  <c r="J6" i="7" s="1"/>
  <c r="Q4" i="7"/>
  <c r="Q5" i="7" s="1"/>
  <c r="Q6" i="7" s="1"/>
  <c r="I4" i="7"/>
  <c r="I5" i="7" s="1"/>
  <c r="I6" i="7" s="1"/>
  <c r="O4" i="7"/>
  <c r="O5" i="7" s="1"/>
  <c r="O6" i="7" s="1"/>
  <c r="G4" i="7"/>
  <c r="G5" i="7" s="1"/>
  <c r="G6" i="7" s="1"/>
  <c r="P4" i="7"/>
  <c r="P5" i="7" s="1"/>
  <c r="P6" i="7" s="1"/>
  <c r="N4" i="7"/>
  <c r="N5" i="7" s="1"/>
  <c r="N6" i="7" s="1"/>
  <c r="F4" i="7"/>
  <c r="F5" i="7" s="1"/>
  <c r="F6" i="7" s="1"/>
  <c r="H4" i="7"/>
  <c r="H5" i="7" s="1"/>
  <c r="H6" i="7" s="1"/>
  <c r="M4" i="7"/>
  <c r="M5" i="7" s="1"/>
  <c r="M6" i="7" s="1"/>
  <c r="E4" i="7"/>
  <c r="E5" i="7" s="1"/>
  <c r="E6" i="7" s="1"/>
  <c r="K4" i="7"/>
  <c r="K5" i="7" s="1"/>
  <c r="K6" i="7" s="1"/>
  <c r="L4" i="7"/>
  <c r="L5" i="7" s="1"/>
  <c r="L6" i="7" s="1"/>
  <c r="O14" i="6"/>
  <c r="N14" i="6"/>
  <c r="Q14" i="6"/>
  <c r="P14" i="6"/>
  <c r="M14" i="6"/>
  <c r="D7" i="6"/>
  <c r="E7" i="6"/>
  <c r="F7" i="6"/>
  <c r="G7" i="6"/>
  <c r="H7" i="6"/>
  <c r="I7" i="6"/>
  <c r="J7" i="6"/>
  <c r="K7" i="6"/>
  <c r="D12" i="6"/>
  <c r="E12" i="6"/>
  <c r="F12" i="6"/>
  <c r="G12" i="6"/>
  <c r="H12" i="6"/>
  <c r="I12" i="6"/>
  <c r="J12" i="6"/>
  <c r="K12" i="6"/>
  <c r="D13" i="6"/>
  <c r="E13" i="6"/>
  <c r="E14" i="6" s="1"/>
  <c r="F13" i="6"/>
  <c r="G13" i="6"/>
  <c r="G14" i="6" s="1"/>
  <c r="H13" i="6"/>
  <c r="H14" i="6" s="1"/>
  <c r="I13" i="6"/>
  <c r="I14" i="6" s="1"/>
  <c r="J13" i="6"/>
  <c r="K13" i="6"/>
  <c r="K14" i="6"/>
  <c r="C12" i="6"/>
  <c r="O8" i="11" l="1"/>
  <c r="P8" i="11"/>
  <c r="P9" i="11" s="1"/>
  <c r="J8" i="11"/>
  <c r="M8" i="11"/>
  <c r="C8" i="11"/>
  <c r="I8" i="11"/>
  <c r="K8" i="11"/>
  <c r="F8" i="11"/>
  <c r="L8" i="11"/>
  <c r="Q8" i="11"/>
  <c r="Q9" i="11" s="1"/>
  <c r="D8" i="11"/>
  <c r="N8" i="11"/>
  <c r="G8" i="11"/>
  <c r="E8" i="11"/>
  <c r="H8" i="11"/>
  <c r="B8" i="11"/>
  <c r="T2" i="11"/>
  <c r="T3" i="11" s="1"/>
  <c r="O9" i="11" s="1"/>
  <c r="D14" i="6"/>
  <c r="D15" i="6" s="1"/>
  <c r="J14" i="6"/>
  <c r="F14" i="6"/>
  <c r="L13" i="6"/>
  <c r="R13" i="6"/>
  <c r="C13" i="6"/>
  <c r="L12" i="6"/>
  <c r="R12" i="6"/>
  <c r="L9" i="11" l="1"/>
  <c r="D9" i="11"/>
  <c r="J9" i="11"/>
  <c r="F9" i="11"/>
  <c r="H9" i="11"/>
  <c r="K9" i="11"/>
  <c r="I9" i="11"/>
  <c r="G9" i="11"/>
  <c r="C9" i="11"/>
  <c r="E9" i="11"/>
  <c r="B9" i="11"/>
  <c r="N9" i="11"/>
  <c r="M9" i="11"/>
  <c r="L14" i="6"/>
  <c r="R14" i="6"/>
  <c r="C14" i="6"/>
  <c r="L7" i="6"/>
  <c r="R7" i="6"/>
  <c r="C7" i="6"/>
  <c r="C15" i="6" l="1"/>
  <c r="K8" i="6"/>
  <c r="C8" i="6"/>
  <c r="D8" i="6"/>
  <c r="E8" i="6"/>
  <c r="F8" i="6"/>
  <c r="N8" i="6"/>
  <c r="H8" i="6"/>
  <c r="Q8" i="6"/>
  <c r="G8" i="6"/>
  <c r="O8" i="6"/>
  <c r="P8" i="6"/>
  <c r="I8" i="6"/>
  <c r="J8" i="6"/>
  <c r="R8" i="6"/>
  <c r="L8" i="6"/>
  <c r="M8" i="6"/>
  <c r="M16" i="6" s="1"/>
  <c r="L16" i="6" l="1"/>
  <c r="Q16" i="6"/>
  <c r="H16" i="6"/>
  <c r="J16" i="6"/>
  <c r="F16" i="6"/>
  <c r="P16" i="6"/>
  <c r="D16" i="6"/>
  <c r="G16" i="6"/>
  <c r="K16" i="6"/>
  <c r="R16" i="6"/>
  <c r="N16" i="6"/>
  <c r="I16" i="6"/>
  <c r="E16" i="6"/>
  <c r="O16" i="6"/>
  <c r="C16" i="6"/>
  <c r="P17" i="6" l="1"/>
  <c r="Q17" i="6"/>
  <c r="L17" i="6"/>
  <c r="D17" i="6"/>
  <c r="E17" i="6"/>
  <c r="M17" i="6"/>
  <c r="H17" i="6"/>
  <c r="I17" i="6"/>
  <c r="G17" i="6"/>
  <c r="J17" i="6"/>
  <c r="F17" i="6"/>
  <c r="C17" i="6"/>
  <c r="N17" i="6"/>
  <c r="K17" i="6"/>
  <c r="O17" i="6"/>
  <c r="R17" i="6"/>
</calcChain>
</file>

<file path=xl/sharedStrings.xml><?xml version="1.0" encoding="utf-8"?>
<sst xmlns="http://schemas.openxmlformats.org/spreadsheetml/2006/main" count="108" uniqueCount="94">
  <si>
    <t>שם המציע:</t>
  </si>
  <si>
    <t>מס' הצעה</t>
  </si>
  <si>
    <t>ח.פ./ת"ז</t>
  </si>
  <si>
    <t>שם איש הקשר:</t>
  </si>
  <si>
    <t>טלפון:</t>
  </si>
  <si>
    <t>מס' סעיף</t>
  </si>
  <si>
    <t>כתובת דוא"ל:</t>
  </si>
  <si>
    <t xml:space="preserve">עומד בכל תנאי-הסף </t>
  </si>
  <si>
    <t>מסמכים נדרשים להוכחת עמידה בתנאי הסף</t>
  </si>
  <si>
    <t>תנאי סף</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</si>
  <si>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</si>
  <si>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תנאי סף מנהליים</t>
  </si>
  <si>
    <t>תנאי סף מקצועיים</t>
  </si>
  <si>
    <t>מס' מציע</t>
  </si>
  <si>
    <t>7.1</t>
  </si>
  <si>
    <t>7.2</t>
  </si>
  <si>
    <t>7.3</t>
  </si>
  <si>
    <t>7.4</t>
  </si>
  <si>
    <t>7.5</t>
  </si>
  <si>
    <t>המציע הינו גוף משפטי גוף משפטי מאוגד הרשום ברשם רשמי ו/או עוסק מורשה.</t>
  </si>
  <si>
    <t>ככל שהמציע הינו עמותה – עליו לצרף אישור ניהול תקין, תקף לשנה השוטפת. היה ולמציע אין אפשרות להציג אישור ניהול תקין בשל תקופת פעילות קצרה, יציג אישור על כך חתום בידי רו"ח.</t>
  </si>
  <si>
    <t>המציע לא מקבל תמיכה או מתוקצב או התקשר בהליך רכש עם משרד ממשלתי אחר לטובת פרויקט דומה. יובהר כי ההכרעה האם מדובר באותה הקבוצה או בפרויקט דומה הינה לשיקול דעת המשרד.</t>
  </si>
  <si>
    <t>המוזיאון הוא מוזיאון מוכר לפי חוק המוזיאונים, התשמ"ג-1983.</t>
  </si>
  <si>
    <t>8.1.1</t>
  </si>
  <si>
    <t>מסמכי המכרז כשהם חתומים. יש לחתום על כל מסמכי המכרז והחוזה בראשי תיבות בתחתית כל עמוד כהוכחה לקריאת המסמכים והבנתם. בנוסף, טופס הגשת ההצעה (נספח ב'1 ) והחוזה (חלק ג') ייחתמו גם ע"י מורשי חתימה מטעם המציע, בצירוף חותמת רשמית של המציע.</t>
  </si>
  <si>
    <t>8.1.2</t>
  </si>
  <si>
    <t>חוברת הצעה מלאה וחתומה כנדרש בסעיף ‎10 להלן.</t>
  </si>
  <si>
    <t>העתק תעודת עוסק מורשה והעתק של תעודת התאגדות (לפי העניין וסוג התאגדותו המשפטית של המציע) מאושר/ים על ידי עו"ד, לצורך הוכחת העמידה בתנאי הסף שבסעיף ‎7.1 לעיל.</t>
  </si>
  <si>
    <t>8.1.3</t>
  </si>
  <si>
    <t>אם המציע הוא עמותה, עליו להעביר אישור ניהול תקין מטעם רשם העמותות, תקף למועד הגשת ההצעה.</t>
  </si>
  <si>
    <t>8.1.4</t>
  </si>
  <si>
    <t xml:space="preserve">אישור לפי חוק עסקאות גופים ציבוריים, בדבר ניהול פנקסי חשבונות ורשומות, כשהוא תקף, להוכחת העמידה בתנאי הסף שבסעיף ‎‎7.2 לעיל. </t>
  </si>
  <si>
    <t>8.1.5</t>
  </si>
  <si>
    <t>אם המציע הוא תאגיד - יצרף נסח חברה/שותפות עדכני מרשות התאגידים, לצורך הוכחת עמידה בתנאי הסף ‎7.3 לעיל. הנסח ניתן להפקה דרך אתר האינטרנט של רשות התאגידים, שכתובתו: Taagidim.justice.gov.il בלחיצה על הכותרת "הפקת נסח חברה".</t>
  </si>
  <si>
    <t>8.1.6</t>
  </si>
  <si>
    <t>תצהיר בדבר היעדר הרשעות לפי חוק עובדים זרים וחוק שכר מינימום חתום ע"י עו"ד (נספח ב'2)</t>
  </si>
  <si>
    <t>8.1.7</t>
  </si>
  <si>
    <t>התחייבות ואישור המציע לקיום החקיקה בתחום העסקת עובדים חתומה ע"י עו"ד (נספח ב'3).</t>
  </si>
  <si>
    <t>8.1.8</t>
  </si>
  <si>
    <t>8.1.9</t>
  </si>
  <si>
    <t>אישור עו"ד או רו"ח על היות החתומים בשמו על מסמכי המכרז רשאים לחייב את המציע בחתימתם.</t>
  </si>
  <si>
    <t>8.1.10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</si>
  <si>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</si>
  <si>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8.1.11</t>
  </si>
  <si>
    <t>רשימת הפרטים בהצעת המציע, שהמציע מעוניין שיהיו חסויים במידה והוא יזכה. על פי האמור בסעיף ‎20.2 לפרק זה.</t>
  </si>
  <si>
    <t>מסמכים מקצועיים למכרז</t>
  </si>
  <si>
    <t>8.2.1</t>
  </si>
  <si>
    <t>8.2.2</t>
  </si>
  <si>
    <t>A - מחיר לפתיחת מוזיאון לסוף שבוע אחד (כנגד מכירת כרטיסים בלבד)</t>
  </si>
  <si>
    <t>רכיב D – כמות מבקרים ממוצעת ליום פעילות אחד בשנה: היחס בין כמות המבקרים השנתית (C) לכמות ימי הפעילות של המוזיאון בשנת 2019 (B).</t>
  </si>
  <si>
    <t>רכיב E - סכימת הכמויות הממוצעות המותאמות כמפורט בסעיף ‎9.4.3.4 וסעיף ‎9.4.3.5.</t>
  </si>
  <si>
    <t>רכיב F – מחיר יחסי: היחס בין מחיר לפתיחת מוזיאון לסוף שבוע אחד (A) לבין סכימת הכמויות הממוצעות המותאמות (E).</t>
  </si>
  <si>
    <t>רכיב H  - החלק היחסי בתקציב שיקבל המוזיאון מסך כל התקציב של הקבוצה לה סווג:</t>
  </si>
  <si>
    <t>קבוצת סיווג</t>
  </si>
  <si>
    <t>עמידה בדרישות האמדן</t>
  </si>
  <si>
    <t>המציע מעוניין בתקציב התאמות?</t>
  </si>
  <si>
    <t>אם המציע הוא תאגיד במועד הגשת ההצעה המציע אינו בעל חובות אגרה שנתית לרשות התאגידים בגין השנה הקודמת למועד האחרון להגשת ההצעות או מוקדם מכך. כמו כן, אינו מוגדר כ"חברה מפרה" ו/או לא נשלחה אליו התראה על היותו "חברה מפרה" כאמור בסעיף 362א' לחוק החברות, התשנ"ט 1999.</t>
  </si>
  <si>
    <t>7.6.1</t>
  </si>
  <si>
    <t>8.1</t>
  </si>
  <si>
    <t>8.2</t>
  </si>
  <si>
    <t>על המציע לצרף תצהיר שיחתם על ידי עורך דין להוכחת ימים ושעות פעילות של המוזיאון, וכמות מבקרים שנתית בשנת 2019 כמפורט בנספח ב'4.</t>
  </si>
  <si>
    <t>על המציע לצרף התחייבות כי ככל שיזכה במכרז יפעיל מערכת להזמנת כרטיסים מראש, ההתחייבות תצורף בנוסח נספח ב'5.</t>
  </si>
  <si>
    <t>A1 = מחיר לפתיחת מוזיאון בשישי כולל מע"מ</t>
  </si>
  <si>
    <t>A2 = מחיר לפתיחת מוזיאון בשבת כולל מע"מ</t>
  </si>
  <si>
    <t>שם המציע</t>
  </si>
  <si>
    <t>חישוב מחיר</t>
  </si>
  <si>
    <t>עבור הצעת מחיר ליום שישי, כמות המבקרים הממוצעת תוכפל במקדם 0.3 ותקרא "כמות ממוצעת מותאמת ליום שישי".</t>
  </si>
  <si>
    <t>רכיב</t>
  </si>
  <si>
    <t>אופן החישוב</t>
  </si>
  <si>
    <t>על פי הצעת המחיר</t>
  </si>
  <si>
    <t>מחושב אוטומטית</t>
  </si>
  <si>
    <t>רכיב B - כמות ימי הפעילות של המוזיאון בשנת 2019.</t>
  </si>
  <si>
    <t>על פי הפירוט בנספח ב'4</t>
  </si>
  <si>
    <t>רכיב C  - כמות מבקרים שנתית בהתאם לנתונים שדווחו על ידי המוסד למשרד נכון לשנת  2019</t>
  </si>
  <si>
    <t>יושלם על ידי המשרד על פי נתוניו</t>
  </si>
  <si>
    <t>עבור הצעת מחיר ליום שבת כמות המבקרים הממוצעת ליום פעילות תוכפל במקדם 2.5 ותקרא "כמות ממוצעת מותאמת ליום שבת".</t>
  </si>
  <si>
    <t>רכיב G – "ציון בסיס לצורך חלוקה ביחס ליתר המציעים"</t>
  </si>
  <si>
    <t>סכום מוקצה לרכיב זה</t>
  </si>
  <si>
    <r>
      <rPr>
        <b/>
        <sz val="12"/>
        <color rgb="FF000000"/>
        <rFont val="Arial"/>
        <family val="2"/>
      </rPr>
      <t>הסכום השנתי שיקבל המוזיאון יהיה:</t>
    </r>
    <r>
      <rPr>
        <sz val="12"/>
        <color rgb="FF000000"/>
        <rFont val="Arial"/>
        <family val="2"/>
      </rPr>
      <t xml:space="preserve">
(תקציב ההתקשרות כמפורט בסעיף ‎6.1 למכרז, במכפלת החלק היחסי בתקציב (רכיב H שהתקבל בחישוב ציוני המחיר לעיל (סעיף ‎9.4.3.9).)</t>
    </r>
  </si>
  <si>
    <r>
      <rPr>
        <b/>
        <sz val="12"/>
        <color rgb="FF000000"/>
        <rFont val="Arial"/>
        <family val="2"/>
      </rPr>
      <t>כמות סופי השבוע להן יקבל תקציב כל מוזיאון:</t>
    </r>
    <r>
      <rPr>
        <sz val="12"/>
        <color rgb="FF000000"/>
        <rFont val="Arial"/>
        <family val="2"/>
      </rPr>
      <t xml:space="preserve">
(היחס בין הסכום השנתי שיקבל כל מוזיאון להצעת המחיר שלו לפעילות בסוף שבוע אחד (רכיב A שהתקבל בחישוב ציוני המחיר לעיל (סעיף ‎9.4.2)).)</t>
    </r>
  </si>
  <si>
    <r>
      <rPr>
        <b/>
        <sz val="12"/>
        <color rgb="FF000000"/>
        <rFont val="Arial"/>
        <family val="2"/>
      </rPr>
      <t>סכום סופי:</t>
    </r>
    <r>
      <rPr>
        <sz val="12"/>
        <color rgb="FF000000"/>
        <rFont val="Arial"/>
        <family val="2"/>
      </rPr>
      <t xml:space="preserve">
על פי ההגבלה שצויינה: "יובהר כי כמות סופי השבוע שיוכל כל מוזיאון לקבל עבורם תקציב הינו 52, ככל שהתקציב שיקבל המוזיאון יהיה גבוה מהסכום השנתי שיקבל כל מוזיאון (כמפורט בסעיף ‎9.5.3 לעיל) המשרד ישלם את הסכום המקסימלי להפעלת 52 סופי שבוע ולא סכום הגבוה מזה."</t>
    </r>
  </si>
  <si>
    <t>האם נחשב פריפריה?</t>
  </si>
  <si>
    <t>תחום האומנות אליו משתייך המוזיאון</t>
  </si>
  <si>
    <r>
      <t xml:space="preserve">חלוקת תקציב - כרטיסים
</t>
    </r>
    <r>
      <rPr>
        <sz val="11"/>
        <color theme="1"/>
        <rFont val="Arial"/>
        <family val="2"/>
        <scheme val="minor"/>
      </rPr>
      <t>מחושב אוטומטית</t>
    </r>
  </si>
  <si>
    <t>קבוצת סיווג (יש לציין אות בלבד, ימולא על ידי המשרד)</t>
  </si>
  <si>
    <r>
      <t xml:space="preserve">חלוקת תקציב - התאמות
</t>
    </r>
    <r>
      <rPr>
        <sz val="11"/>
        <color theme="1"/>
        <rFont val="Arial"/>
        <family val="2"/>
        <scheme val="minor"/>
      </rPr>
      <t>מחושב אוטומטית</t>
    </r>
  </si>
  <si>
    <t>האם מבקש התאמות?</t>
  </si>
  <si>
    <t>סכום מוקצה לקבוצות א + ב</t>
  </si>
  <si>
    <t>סכום מוקצה לקבוצות ג + ד</t>
  </si>
  <si>
    <t>שורת עזר</t>
  </si>
  <si>
    <t>סך הכל סכום מוקצה לרכיב זה</t>
  </si>
  <si>
    <t>מספר מבקרים לחישוב</t>
  </si>
  <si>
    <t>חלק יחסי מקסימאלי</t>
  </si>
  <si>
    <t>סכום הקצאה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</si>
</sst>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charset val="177"/>
      <scheme val="minor"/>
    </font>
    <font>
      <b/>
      <sz val="12"/>
      <color theme="1"/>
      <name val="David"/>
      <family val="2"/>
    </font>
    <font>
      <sz val="12"/>
      <color theme="1"/>
      <name val="David"/>
      <family val="2"/>
    </font>
    <font>
      <sz val="12"/>
      <color rgb="FFFF0000"/>
      <name val="David"/>
      <family val="2"/>
    </font>
    <font>
      <sz val="11"/>
      <color theme="1"/>
      <name val="David"/>
      <family val="2"/>
    </font>
    <font>
      <b/>
      <sz val="12"/>
      <color theme="0"/>
      <name val="David"/>
      <family val="2"/>
    </font>
    <font>
      <b/>
      <sz val="12"/>
      <color rgb="FF000000"/>
      <name val="Arial"/>
      <family val="2"/>
    </font>
    <font>
      <sz val="12"/>
      <color rgb="FF000000"/>
      <name val="Arial"/>
      <family val="2"/>
    </font>
    <font>
      <sz val="12"/>
      <color theme="1"/>
      <name val="Arial"/>
      <family val="2"/>
    </font>
    <font>
      <b/>
      <sz val="12"/>
      <color theme="1"/>
      <name val="Times New Roman"/>
      <family val="1"/>
    </font>
    <font>
      <b/>
      <sz val="16"/>
      <color theme="1"/>
      <name val="Arial"/>
      <family val="2"/>
      <scheme val="minor"/>
    </font>
    <font>
      <b/>
      <sz val="11"/>
      <color theme="1"/>
      <name val="Arial"/>
      <family val="2"/>
      <scheme val="minor"/>
    </font>
    <font>
      <b/>
      <sz val="12"/>
      <color theme="1"/>
      <name val="Arial"/>
      <family val="2"/>
      <scheme val="minor"/>
    </font>
    <font>
      <sz val="11"/>
      <color theme="1"/>
      <name val="Arial"/>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rgb="FFD9D9D9"/>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5" tint="0.79998168889431442"/>
        <bgColor indexed="64"/>
      </patternFill>
    </fill>
  </fills>
  <borders count="32">
    <border>
      <left/>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3">
    <xf numFmtId="0" fontId="0" fillId="0" borderId="0" xfId="0"/>
    <xf numFmtId="0" fontId="1" fillId="5" borderId="1"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readingOrder="2"/>
      <protection hidden="1"/>
    </xf>
    <xf numFmtId="0" fontId="2" fillId="0" borderId="0" xfId="0" applyFont="1"/>
    <xf numFmtId="0" fontId="1" fillId="5" borderId="16" xfId="0" applyFont="1" applyFill="1" applyBorder="1" applyAlignment="1" applyProtection="1">
      <alignment horizontal="center" vertical="center" wrapText="1"/>
      <protection hidden="1"/>
    </xf>
    <xf numFmtId="0" fontId="1" fillId="5" borderId="16" xfId="0" applyFont="1" applyFill="1" applyBorder="1" applyAlignment="1" applyProtection="1">
      <alignment horizontal="center" vertical="center" wrapText="1" readingOrder="2"/>
      <protection hidden="1"/>
    </xf>
    <xf numFmtId="0" fontId="1" fillId="5" borderId="16" xfId="0" applyFont="1" applyFill="1" applyBorder="1" applyAlignment="1" applyProtection="1">
      <alignment horizontal="center" vertical="center" wrapText="1"/>
      <protection locked="0"/>
    </xf>
    <xf numFmtId="49" fontId="1" fillId="5" borderId="16" xfId="0" applyNumberFormat="1"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center" wrapText="1"/>
      <protection locked="0"/>
    </xf>
    <xf numFmtId="0" fontId="3" fillId="4" borderId="16"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readingOrder="2"/>
      <protection locked="0"/>
    </xf>
    <xf numFmtId="0" fontId="2" fillId="4" borderId="12" xfId="0" applyFont="1" applyFill="1" applyBorder="1" applyAlignment="1" applyProtection="1">
      <alignment horizontal="center" vertical="center" wrapText="1"/>
      <protection locked="0"/>
    </xf>
    <xf numFmtId="0" fontId="2" fillId="0" borderId="0" xfId="0" applyFont="1" applyAlignment="1">
      <alignment vertical="center"/>
    </xf>
    <xf numFmtId="0" fontId="1" fillId="9" borderId="12" xfId="0" applyFont="1" applyFill="1" applyBorder="1" applyAlignment="1" applyProtection="1">
      <alignment horizontal="center" vertical="center"/>
      <protection hidden="1"/>
    </xf>
    <xf numFmtId="0" fontId="1" fillId="9" borderId="14" xfId="0" applyFont="1" applyFill="1" applyBorder="1" applyAlignment="1" applyProtection="1">
      <alignment horizontal="center" vertical="center"/>
      <protection hidden="1"/>
    </xf>
    <xf numFmtId="49" fontId="1" fillId="3" borderId="12" xfId="0" applyNumberFormat="1" applyFont="1" applyFill="1" applyBorder="1" applyAlignment="1" applyProtection="1">
      <alignment horizontal="center" vertical="center"/>
      <protection hidden="1"/>
    </xf>
    <xf numFmtId="0" fontId="1" fillId="3" borderId="7" xfId="0" applyFont="1" applyFill="1" applyBorder="1" applyAlignment="1" applyProtection="1">
      <alignment horizontal="center" vertical="center" wrapText="1" readingOrder="2"/>
      <protection hidden="1"/>
    </xf>
    <xf numFmtId="0" fontId="1" fillId="4" borderId="1" xfId="0" applyFont="1" applyFill="1" applyBorder="1" applyAlignment="1" applyProtection="1">
      <alignment horizontal="center" vertical="center"/>
      <protection hidden="1"/>
    </xf>
    <xf numFmtId="0" fontId="2" fillId="2" borderId="18" xfId="0" applyFont="1" applyFill="1" applyBorder="1" applyAlignment="1" applyProtection="1">
      <alignment horizontal="right" vertical="center" wrapText="1" readingOrder="2"/>
      <protection hidden="1"/>
    </xf>
    <xf numFmtId="0" fontId="2" fillId="4" borderId="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protection hidden="1"/>
    </xf>
    <xf numFmtId="0" fontId="2" fillId="2" borderId="19" xfId="0" applyFont="1" applyFill="1" applyBorder="1" applyAlignment="1" applyProtection="1">
      <alignment horizontal="right" vertical="center" wrapText="1" readingOrder="2"/>
      <protection hidden="1"/>
    </xf>
    <xf numFmtId="0" fontId="2" fillId="2" borderId="20" xfId="0" applyFont="1" applyFill="1" applyBorder="1" applyAlignment="1" applyProtection="1">
      <alignment horizontal="right" vertical="center" wrapText="1" readingOrder="2"/>
      <protection hidden="1"/>
    </xf>
    <xf numFmtId="0" fontId="1" fillId="4" borderId="16" xfId="0" applyFont="1" applyFill="1" applyBorder="1" applyAlignment="1" applyProtection="1">
      <alignment horizontal="center" vertical="center" wrapText="1"/>
      <protection locked="0"/>
    </xf>
    <xf numFmtId="2" fontId="1" fillId="4" borderId="13" xfId="0" applyNumberFormat="1" applyFont="1" applyFill="1" applyBorder="1" applyAlignment="1" applyProtection="1">
      <alignment horizontal="center" vertical="center"/>
      <protection hidden="1"/>
    </xf>
    <xf numFmtId="0" fontId="2" fillId="0" borderId="0" xfId="0" applyFont="1" applyProtection="1">
      <protection hidden="1"/>
    </xf>
    <xf numFmtId="0" fontId="2" fillId="0" borderId="0" xfId="0" applyFont="1" applyBorder="1" applyProtection="1">
      <protection hidden="1"/>
    </xf>
    <xf numFmtId="0" fontId="1" fillId="0" borderId="0" xfId="0" applyFont="1" applyBorder="1" applyAlignment="1" applyProtection="1">
      <protection hidden="1"/>
    </xf>
    <xf numFmtId="49" fontId="1" fillId="7" borderId="17" xfId="0" applyNumberFormat="1" applyFont="1" applyFill="1" applyBorder="1" applyAlignment="1" applyProtection="1">
      <alignment horizontal="center" vertical="center" readingOrder="2"/>
      <protection hidden="1"/>
    </xf>
    <xf numFmtId="0" fontId="2" fillId="4" borderId="8" xfId="0" applyFont="1" applyFill="1" applyBorder="1" applyAlignment="1" applyProtection="1">
      <alignment horizontal="center" vertical="center" wrapText="1"/>
      <protection locked="0"/>
    </xf>
    <xf numFmtId="0" fontId="2" fillId="4" borderId="14" xfId="0" applyFont="1" applyFill="1" applyBorder="1" applyAlignment="1" applyProtection="1">
      <alignment horizontal="center" vertical="center" wrapText="1" readingOrder="2"/>
      <protection locked="0"/>
    </xf>
    <xf numFmtId="0" fontId="1" fillId="6" borderId="7" xfId="0" applyNumberFormat="1" applyFont="1" applyFill="1" applyBorder="1" applyAlignment="1" applyProtection="1">
      <alignment horizontal="center" vertical="center"/>
      <protection hidden="1"/>
    </xf>
    <xf numFmtId="0" fontId="2" fillId="4" borderId="21" xfId="0" applyFont="1" applyFill="1" applyBorder="1" applyAlignment="1" applyProtection="1">
      <alignment horizontal="center" vertical="center" wrapText="1"/>
      <protection locked="0"/>
    </xf>
    <xf numFmtId="0" fontId="1" fillId="6" borderId="3" xfId="0" applyFont="1" applyFill="1" applyBorder="1" applyAlignment="1" applyProtection="1">
      <alignment horizontal="center" vertical="center" wrapText="1"/>
      <protection hidden="1"/>
    </xf>
    <xf numFmtId="0" fontId="2" fillId="7" borderId="13" xfId="0" applyFont="1" applyFill="1" applyBorder="1" applyAlignment="1" applyProtection="1">
      <alignment horizontal="right" vertical="center" wrapText="1" readingOrder="2"/>
      <protection hidden="1"/>
    </xf>
    <xf numFmtId="1" fontId="7" fillId="0" borderId="0" xfId="0" applyNumberFormat="1" applyFont="1" applyBorder="1" applyAlignment="1">
      <alignment horizontal="center" vertical="center" readingOrder="1"/>
    </xf>
    <xf numFmtId="1" fontId="7" fillId="0" borderId="0" xfId="0" applyNumberFormat="1" applyFont="1" applyBorder="1" applyAlignment="1">
      <alignment horizontal="center" vertical="center" wrapText="1" readingOrder="1"/>
    </xf>
    <xf numFmtId="0" fontId="8"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1" fillId="6" borderId="2" xfId="0" applyFont="1" applyFill="1" applyBorder="1" applyAlignment="1" applyProtection="1">
      <alignment horizontal="center" vertical="center" wrapText="1"/>
      <protection hidden="1"/>
    </xf>
    <xf numFmtId="0" fontId="1" fillId="6" borderId="6" xfId="0" applyNumberFormat="1" applyFont="1" applyFill="1" applyBorder="1" applyAlignment="1" applyProtection="1">
      <alignment horizontal="center" vertical="center"/>
      <protection hidden="1"/>
    </xf>
    <xf numFmtId="0" fontId="1" fillId="6" borderId="22" xfId="0" applyFont="1" applyFill="1" applyBorder="1" applyAlignment="1" applyProtection="1">
      <alignment horizontal="center" vertical="center" wrapText="1"/>
      <protection hidden="1"/>
    </xf>
    <xf numFmtId="0" fontId="2" fillId="7" borderId="8" xfId="0" applyFont="1" applyFill="1" applyBorder="1" applyAlignment="1" applyProtection="1">
      <alignment horizontal="right" vertical="center" wrapText="1" readingOrder="2"/>
      <protection hidden="1"/>
    </xf>
    <xf numFmtId="49" fontId="1" fillId="7" borderId="3" xfId="0" applyNumberFormat="1" applyFont="1" applyFill="1" applyBorder="1" applyAlignment="1" applyProtection="1">
      <alignment horizontal="center" vertical="center" readingOrder="2"/>
      <protection hidden="1"/>
    </xf>
    <xf numFmtId="0" fontId="1" fillId="6" borderId="3" xfId="0" applyNumberFormat="1" applyFont="1" applyFill="1" applyBorder="1" applyAlignment="1" applyProtection="1">
      <alignment horizontal="center" vertical="center"/>
      <protection hidden="1"/>
    </xf>
    <xf numFmtId="0" fontId="1" fillId="6" borderId="7" xfId="0" applyFont="1" applyFill="1" applyBorder="1" applyAlignment="1" applyProtection="1">
      <alignment horizontal="center" vertical="center" wrapText="1"/>
      <protection hidden="1"/>
    </xf>
    <xf numFmtId="0" fontId="1" fillId="6" borderId="4"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right" vertical="center" wrapText="1" readingOrder="2"/>
      <protection hidden="1"/>
    </xf>
    <xf numFmtId="0" fontId="7" fillId="0" borderId="24" xfId="0" applyFont="1" applyBorder="1" applyAlignment="1">
      <alignment vertical="center" wrapText="1" readingOrder="1"/>
    </xf>
    <xf numFmtId="0" fontId="7" fillId="0" borderId="25" xfId="0" applyFont="1" applyBorder="1" applyAlignment="1">
      <alignment vertical="center" wrapText="1" readingOrder="1"/>
    </xf>
    <xf numFmtId="0" fontId="1" fillId="10" borderId="7" xfId="0" applyFont="1" applyFill="1" applyBorder="1" applyAlignment="1">
      <alignment horizontal="center" vertical="center" wrapText="1" readingOrder="2"/>
    </xf>
    <xf numFmtId="0" fontId="9" fillId="10" borderId="3" xfId="0" applyFont="1" applyFill="1" applyBorder="1" applyAlignment="1">
      <alignment horizontal="center" vertical="center" wrapText="1" readingOrder="2"/>
    </xf>
    <xf numFmtId="49" fontId="1" fillId="7" borderId="18" xfId="0" applyNumberFormat="1" applyFont="1" applyFill="1" applyBorder="1" applyAlignment="1" applyProtection="1">
      <alignment horizontal="center" vertical="center" readingOrder="2"/>
      <protection hidden="1"/>
    </xf>
    <xf numFmtId="0" fontId="1" fillId="3" borderId="7" xfId="0" applyFont="1" applyFill="1" applyBorder="1" applyAlignment="1" applyProtection="1">
      <alignment horizontal="center" vertical="center" wrapText="1"/>
      <protection hidden="1"/>
    </xf>
    <xf numFmtId="0" fontId="1" fillId="6" borderId="2" xfId="0" applyFont="1" applyFill="1" applyBorder="1" applyAlignment="1" applyProtection="1">
      <alignment horizontal="center" vertical="center" wrapText="1"/>
      <protection hidden="1"/>
    </xf>
    <xf numFmtId="0" fontId="0" fillId="0" borderId="0" xfId="0" applyAlignment="1">
      <alignment horizontal="center" vertical="center"/>
    </xf>
    <xf numFmtId="0" fontId="7" fillId="0" borderId="26" xfId="0" applyFont="1" applyBorder="1" applyAlignment="1">
      <alignment vertical="center" wrapText="1" readingOrder="1"/>
    </xf>
    <xf numFmtId="0" fontId="0" fillId="0" borderId="0" xfId="0" applyAlignment="1">
      <alignment horizontal="center" vertical="center"/>
    </xf>
    <xf numFmtId="0" fontId="1" fillId="3" borderId="7"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1" fillId="6" borderId="2" xfId="0" applyFont="1" applyFill="1" applyBorder="1" applyAlignment="1" applyProtection="1">
      <alignment horizontal="center" vertical="center" wrapText="1"/>
      <protection hidden="1"/>
    </xf>
    <xf numFmtId="0" fontId="5" fillId="8" borderId="9" xfId="0" applyFont="1" applyFill="1" applyBorder="1" applyAlignment="1" applyProtection="1">
      <alignment horizontal="center" vertical="center"/>
      <protection hidden="1"/>
    </xf>
    <xf numFmtId="0" fontId="5" fillId="8" borderId="2" xfId="0" applyFont="1" applyFill="1" applyBorder="1" applyAlignment="1" applyProtection="1">
      <alignment horizontal="center" vertical="center"/>
      <protection hidden="1"/>
    </xf>
    <xf numFmtId="0" fontId="6" fillId="10" borderId="4" xfId="0" applyFont="1" applyFill="1" applyBorder="1" applyAlignment="1">
      <alignment horizontal="center" vertical="center" wrapText="1" readingOrder="2"/>
    </xf>
    <xf numFmtId="0" fontId="1" fillId="5" borderId="14" xfId="0" applyFont="1" applyFill="1" applyBorder="1" applyAlignment="1" applyProtection="1">
      <alignment horizontal="center" wrapText="1"/>
      <protection hidden="1"/>
    </xf>
    <xf numFmtId="0" fontId="1" fillId="5" borderId="15" xfId="0" applyFont="1" applyFill="1" applyBorder="1" applyAlignment="1" applyProtection="1">
      <alignment horizontal="center" wrapText="1"/>
      <protection hidden="1"/>
    </xf>
    <xf numFmtId="0" fontId="1" fillId="5" borderId="11" xfId="0" applyFont="1" applyFill="1" applyBorder="1" applyAlignment="1" applyProtection="1">
      <alignment horizontal="center" wrapText="1"/>
      <protection hidden="1"/>
    </xf>
    <xf numFmtId="0" fontId="6" fillId="10" borderId="7" xfId="0" applyFont="1" applyFill="1" applyBorder="1" applyAlignment="1">
      <alignment horizontal="center" vertical="center" wrapText="1" readingOrder="2"/>
    </xf>
    <xf numFmtId="0" fontId="6" fillId="10" borderId="7" xfId="0" applyFont="1" applyFill="1" applyBorder="1" applyAlignment="1">
      <alignment horizontal="center" vertical="center" wrapText="1" readingOrder="2"/>
    </xf>
    <xf numFmtId="0" fontId="10" fillId="11" borderId="10" xfId="0" applyFont="1" applyFill="1" applyBorder="1" applyAlignment="1">
      <alignment horizontal="center" vertical="center"/>
    </xf>
    <xf numFmtId="0" fontId="1" fillId="10" borderId="12" xfId="0" applyFont="1" applyFill="1" applyBorder="1" applyAlignment="1">
      <alignment horizontal="center" vertical="center" wrapText="1" readingOrder="2"/>
    </xf>
    <xf numFmtId="0" fontId="1" fillId="10" borderId="27" xfId="0" applyFont="1" applyFill="1" applyBorder="1" applyAlignment="1">
      <alignment horizontal="center" vertical="center" wrapText="1" readingOrder="2"/>
    </xf>
    <xf numFmtId="0" fontId="7" fillId="0" borderId="23" xfId="0" applyFont="1" applyBorder="1" applyAlignment="1">
      <alignment vertical="center" wrapText="1" readingOrder="1"/>
    </xf>
    <xf numFmtId="0" fontId="6" fillId="10" borderId="28" xfId="0" applyFont="1" applyFill="1" applyBorder="1" applyAlignment="1">
      <alignment horizontal="center" vertical="center" wrapText="1" readingOrder="2"/>
    </xf>
    <xf numFmtId="0" fontId="6" fillId="10" borderId="29" xfId="0" applyFont="1" applyFill="1" applyBorder="1" applyAlignment="1">
      <alignment horizontal="center" vertical="center" wrapText="1" readingOrder="2"/>
    </xf>
    <xf numFmtId="0" fontId="7" fillId="0" borderId="30" xfId="0" applyFont="1" applyBorder="1" applyAlignment="1">
      <alignment horizontal="center" vertical="center" wrapText="1" readingOrder="2"/>
    </xf>
    <xf numFmtId="0" fontId="7" fillId="0" borderId="31" xfId="0" applyFont="1" applyBorder="1" applyAlignment="1">
      <alignment horizontal="center" vertical="center" wrapText="1" readingOrder="2"/>
    </xf>
    <xf numFmtId="0" fontId="1" fillId="10" borderId="12" xfId="0" applyFont="1" applyFill="1" applyBorder="1" applyAlignment="1">
      <alignment horizontal="center" vertical="center" wrapText="1" readingOrder="2"/>
    </xf>
    <xf numFmtId="0" fontId="11" fillId="12" borderId="0" xfId="0" applyFont="1" applyFill="1"/>
    <xf numFmtId="0" fontId="7" fillId="0" borderId="30" xfId="0" applyFont="1" applyBorder="1" applyAlignment="1">
      <alignment horizontal="right" vertical="top" wrapText="1" readingOrder="2"/>
    </xf>
    <xf numFmtId="0" fontId="7" fillId="0" borderId="30" xfId="0" applyFont="1" applyBorder="1" applyAlignment="1">
      <alignment horizontal="right" vertical="center" wrapText="1" readingOrder="2"/>
    </xf>
    <xf numFmtId="0" fontId="7" fillId="13" borderId="30" xfId="0" applyFont="1" applyFill="1" applyBorder="1" applyAlignment="1">
      <alignment horizontal="right" vertical="top" wrapText="1" readingOrder="2"/>
    </xf>
    <xf numFmtId="0" fontId="7" fillId="13" borderId="24" xfId="0" applyFont="1" applyFill="1" applyBorder="1" applyAlignment="1">
      <alignment vertical="center" wrapText="1" readingOrder="1"/>
    </xf>
    <xf numFmtId="0" fontId="10" fillId="11" borderId="10" xfId="0" applyFont="1" applyFill="1" applyBorder="1" applyAlignment="1">
      <alignment horizontal="center" vertical="center" wrapText="1"/>
    </xf>
    <xf numFmtId="0" fontId="0" fillId="14" borderId="0" xfId="0" applyFill="1"/>
    <xf numFmtId="0" fontId="12" fillId="12" borderId="0" xfId="0" applyFont="1" applyFill="1"/>
    <xf numFmtId="0" fontId="11" fillId="14" borderId="0" xfId="0" applyFont="1" applyFill="1"/>
    <xf numFmtId="0" fontId="6" fillId="0" borderId="30" xfId="0" applyFont="1" applyBorder="1" applyAlignment="1">
      <alignment horizontal="right" vertical="top" wrapText="1" readingOrder="2"/>
    </xf>
    <xf numFmtId="0" fontId="6" fillId="0" borderId="30" xfId="0" applyFont="1" applyBorder="1" applyAlignment="1">
      <alignment horizontal="right" vertical="center" wrapText="1" readingOrder="2"/>
    </xf>
    <xf numFmtId="0" fontId="6" fillId="13" borderId="30" xfId="0" applyFont="1" applyFill="1" applyBorder="1" applyAlignment="1">
      <alignment horizontal="right" vertical="top" wrapText="1" readingOrder="2"/>
    </xf>
  </cellXfs>
  <cellStyles count="1">
    <cellStyle name="Normal" xfId="0" builtinId="0"/>
  </cellStyles>
  <dxfs count="75">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rightToLeft="1" tabSelected="1" view="pageBreakPreview" zoomScaleNormal="90" zoomScaleSheetLayoutView="100" workbookViewId="0">
      <pane xSplit="1" ySplit="10" topLeftCell="B11" activePane="bottomRight" state="frozen"/>
      <selection pane="topRight" activeCell="D1" sqref="D1"/>
      <selection pane="bottomLeft" activeCell="A10" sqref="A10"/>
      <selection pane="bottomRight" activeCell="B12" sqref="B12"/>
    </sheetView>
  </sheetViews>
  <sheetFormatPr defaultColWidth="9" defaultRowHeight="15.6" x14ac:dyDescent="0.3"/>
  <cols>
    <col min="1" max="1" width="10" style="3" customWidth="1"/>
    <col min="2" max="2" width="82.69921875" style="3" customWidth="1"/>
    <col min="3" max="15" width="17.296875" style="3" customWidth="1"/>
    <col min="16" max="16" width="17.5" style="3" bestFit="1" customWidth="1"/>
    <col min="17" max="17" width="15.69921875" style="3" customWidth="1"/>
    <col min="18" max="18" width="14.69921875" style="3" customWidth="1"/>
    <col min="19" max="16384" width="9" style="3"/>
  </cols>
  <sheetData>
    <row r="1" spans="1:18" x14ac:dyDescent="0.3">
      <c r="A1" s="67" t="s">
        <v>5</v>
      </c>
      <c r="B1" s="1" t="s">
        <v>1</v>
      </c>
      <c r="C1" s="2">
        <v>1</v>
      </c>
      <c r="D1" s="2">
        <v>2</v>
      </c>
      <c r="E1" s="2">
        <v>3</v>
      </c>
      <c r="F1" s="2">
        <v>4</v>
      </c>
      <c r="G1" s="2">
        <v>5</v>
      </c>
      <c r="H1" s="2">
        <v>6</v>
      </c>
      <c r="I1" s="2">
        <v>7</v>
      </c>
      <c r="J1" s="2">
        <v>8</v>
      </c>
      <c r="K1" s="2">
        <v>9</v>
      </c>
      <c r="L1" s="2">
        <v>10</v>
      </c>
      <c r="M1" s="2">
        <v>11</v>
      </c>
      <c r="N1" s="2">
        <v>12</v>
      </c>
      <c r="O1" s="2">
        <v>13</v>
      </c>
      <c r="P1" s="2">
        <v>14</v>
      </c>
      <c r="Q1" s="2">
        <v>15</v>
      </c>
      <c r="R1" s="2">
        <v>16</v>
      </c>
    </row>
    <row r="2" spans="1:18" x14ac:dyDescent="0.3">
      <c r="A2" s="68"/>
      <c r="B2" s="4" t="s">
        <v>0</v>
      </c>
      <c r="C2" s="4"/>
      <c r="D2" s="4"/>
      <c r="E2" s="4"/>
      <c r="F2" s="4"/>
      <c r="G2" s="4"/>
      <c r="H2" s="4"/>
      <c r="I2" s="4"/>
      <c r="J2" s="4"/>
      <c r="K2" s="4"/>
      <c r="L2" s="4"/>
      <c r="M2" s="4"/>
      <c r="N2" s="4"/>
      <c r="O2" s="4"/>
      <c r="P2" s="5"/>
      <c r="Q2" s="5"/>
      <c r="R2" s="5"/>
    </row>
    <row r="3" spans="1:18" x14ac:dyDescent="0.3">
      <c r="A3" s="68"/>
      <c r="B3" s="4" t="s">
        <v>2</v>
      </c>
      <c r="C3" s="4"/>
      <c r="D3" s="4"/>
      <c r="E3" s="4"/>
      <c r="F3" s="4"/>
      <c r="G3" s="4"/>
      <c r="H3" s="4"/>
      <c r="I3" s="4"/>
      <c r="J3" s="4"/>
      <c r="K3" s="4"/>
      <c r="L3" s="4"/>
      <c r="M3" s="4"/>
      <c r="N3" s="4"/>
      <c r="O3" s="4"/>
      <c r="P3" s="5"/>
      <c r="Q3" s="5"/>
      <c r="R3" s="5"/>
    </row>
    <row r="4" spans="1:18" x14ac:dyDescent="0.3">
      <c r="A4" s="68"/>
      <c r="B4" s="4" t="s">
        <v>3</v>
      </c>
      <c r="C4" s="4"/>
      <c r="D4" s="4"/>
      <c r="E4" s="4"/>
      <c r="F4" s="4"/>
      <c r="G4" s="4"/>
      <c r="H4" s="4"/>
      <c r="I4" s="4"/>
      <c r="J4" s="4"/>
      <c r="K4" s="4"/>
      <c r="L4" s="4"/>
      <c r="M4" s="4"/>
      <c r="N4" s="4"/>
      <c r="O4" s="4"/>
      <c r="P4" s="6"/>
      <c r="Q4" s="6"/>
      <c r="R4" s="6"/>
    </row>
    <row r="5" spans="1:18" x14ac:dyDescent="0.3">
      <c r="A5" s="68"/>
      <c r="B5" s="4" t="s">
        <v>4</v>
      </c>
      <c r="C5" s="4"/>
      <c r="D5" s="4"/>
      <c r="E5" s="4"/>
      <c r="F5" s="4"/>
      <c r="G5" s="4"/>
      <c r="H5" s="4"/>
      <c r="I5" s="4"/>
      <c r="J5" s="4"/>
      <c r="K5" s="4"/>
      <c r="L5" s="4"/>
      <c r="M5" s="4"/>
      <c r="N5" s="4"/>
      <c r="O5" s="4"/>
      <c r="P5" s="7"/>
      <c r="Q5" s="7"/>
      <c r="R5" s="7"/>
    </row>
    <row r="6" spans="1:18" x14ac:dyDescent="0.3">
      <c r="A6" s="68"/>
      <c r="B6" s="4" t="s">
        <v>6</v>
      </c>
      <c r="C6" s="4"/>
      <c r="D6" s="4"/>
      <c r="E6" s="4"/>
      <c r="F6" s="4"/>
      <c r="G6" s="4"/>
      <c r="H6" s="4"/>
      <c r="I6" s="4"/>
      <c r="J6" s="4"/>
      <c r="K6" s="4"/>
      <c r="L6" s="4"/>
      <c r="M6" s="4"/>
      <c r="N6" s="4"/>
      <c r="O6" s="4"/>
      <c r="P6" s="7"/>
      <c r="Q6" s="7"/>
      <c r="R6" s="7"/>
    </row>
    <row r="7" spans="1:18" x14ac:dyDescent="0.3">
      <c r="A7" s="68"/>
      <c r="B7" s="4" t="s">
        <v>84</v>
      </c>
      <c r="C7" s="4"/>
      <c r="D7" s="4"/>
      <c r="E7" s="4"/>
      <c r="F7" s="4"/>
      <c r="G7" s="4"/>
      <c r="H7" s="4"/>
      <c r="I7" s="4"/>
      <c r="J7" s="4"/>
      <c r="K7" s="4"/>
      <c r="L7" s="4"/>
      <c r="M7" s="4"/>
      <c r="N7" s="4"/>
      <c r="O7" s="4"/>
      <c r="P7" s="7"/>
      <c r="Q7" s="7"/>
      <c r="R7" s="7"/>
    </row>
    <row r="8" spans="1:18" x14ac:dyDescent="0.3">
      <c r="A8" s="68"/>
      <c r="B8" s="4" t="s">
        <v>82</v>
      </c>
      <c r="C8" s="4"/>
      <c r="D8" s="4"/>
      <c r="E8" s="4"/>
      <c r="F8" s="4"/>
      <c r="G8" s="4"/>
      <c r="H8" s="4"/>
      <c r="I8" s="4"/>
      <c r="J8" s="4"/>
      <c r="K8" s="4"/>
      <c r="L8" s="4"/>
      <c r="M8" s="4"/>
      <c r="N8" s="4"/>
      <c r="O8" s="4"/>
      <c r="P8" s="7"/>
      <c r="Q8" s="7"/>
      <c r="R8" s="7"/>
    </row>
    <row r="9" spans="1:18" ht="16.2" thickBot="1" x14ac:dyDescent="0.35">
      <c r="A9" s="69"/>
      <c r="B9" s="4" t="s">
        <v>81</v>
      </c>
      <c r="C9" s="4"/>
      <c r="D9" s="4"/>
      <c r="E9" s="4"/>
      <c r="F9" s="4"/>
      <c r="G9" s="4"/>
      <c r="H9" s="4"/>
      <c r="I9" s="4"/>
      <c r="J9" s="4"/>
      <c r="K9" s="4"/>
      <c r="L9" s="4"/>
      <c r="M9" s="4"/>
      <c r="N9" s="4"/>
      <c r="O9" s="4"/>
      <c r="P9" s="7"/>
      <c r="Q9" s="7"/>
      <c r="R9" s="7"/>
    </row>
    <row r="10" spans="1:18" ht="16.2" thickBot="1" x14ac:dyDescent="0.35">
      <c r="A10" s="33">
        <v>7</v>
      </c>
      <c r="B10" s="35" t="s">
        <v>9</v>
      </c>
      <c r="C10" s="63"/>
      <c r="D10" s="63"/>
      <c r="E10" s="63"/>
      <c r="F10" s="63"/>
      <c r="G10" s="63"/>
      <c r="H10" s="63"/>
      <c r="I10" s="63"/>
      <c r="J10" s="63"/>
      <c r="K10" s="63"/>
      <c r="L10" s="63"/>
      <c r="M10" s="63"/>
      <c r="N10" s="63"/>
      <c r="O10" s="57"/>
      <c r="P10" s="63"/>
      <c r="Q10" s="63"/>
      <c r="R10" s="63"/>
    </row>
    <row r="11" spans="1:18" ht="16.2" thickBot="1" x14ac:dyDescent="0.35">
      <c r="A11" s="43"/>
      <c r="B11" s="44" t="s">
        <v>11</v>
      </c>
      <c r="C11" s="48"/>
      <c r="D11" s="57"/>
      <c r="E11" s="49"/>
      <c r="F11" s="48"/>
      <c r="G11" s="57"/>
      <c r="H11" s="49"/>
      <c r="I11" s="48"/>
      <c r="J11" s="57"/>
      <c r="K11" s="49"/>
      <c r="L11" s="48"/>
      <c r="M11" s="57"/>
      <c r="N11" s="49"/>
      <c r="O11" s="48"/>
      <c r="P11" s="48"/>
      <c r="Q11" s="42"/>
      <c r="R11" s="49"/>
    </row>
    <row r="12" spans="1:18" ht="16.2" thickBot="1" x14ac:dyDescent="0.35">
      <c r="A12" s="46" t="s">
        <v>14</v>
      </c>
      <c r="B12" s="45" t="s">
        <v>19</v>
      </c>
      <c r="C12" s="31"/>
      <c r="D12" s="8"/>
      <c r="E12" s="9"/>
      <c r="F12" s="31"/>
      <c r="G12" s="8"/>
      <c r="H12" s="9"/>
      <c r="I12" s="31"/>
      <c r="J12" s="8"/>
      <c r="K12" s="9"/>
      <c r="L12" s="31"/>
      <c r="M12" s="8"/>
      <c r="N12" s="9"/>
      <c r="O12" s="31"/>
      <c r="P12" s="31"/>
      <c r="Q12" s="8"/>
      <c r="R12" s="9"/>
    </row>
    <row r="13" spans="1:18" ht="47.4" thickBot="1" x14ac:dyDescent="0.35">
      <c r="A13" s="30" t="s">
        <v>15</v>
      </c>
      <c r="B13" s="36" t="s">
        <v>10</v>
      </c>
      <c r="C13" s="31"/>
      <c r="D13" s="8"/>
      <c r="E13" s="9"/>
      <c r="F13" s="31"/>
      <c r="G13" s="8"/>
      <c r="H13" s="9"/>
      <c r="I13" s="31"/>
      <c r="J13" s="8"/>
      <c r="K13" s="9"/>
      <c r="L13" s="31"/>
      <c r="M13" s="8"/>
      <c r="N13" s="9"/>
      <c r="O13" s="31"/>
      <c r="P13" s="31"/>
      <c r="Q13" s="8"/>
      <c r="R13" s="9"/>
    </row>
    <row r="14" spans="1:18" ht="47.4" thickBot="1" x14ac:dyDescent="0.35">
      <c r="A14" s="46" t="s">
        <v>16</v>
      </c>
      <c r="B14" s="36" t="s">
        <v>56</v>
      </c>
      <c r="C14" s="31"/>
      <c r="D14" s="8"/>
      <c r="E14" s="8"/>
      <c r="F14" s="31"/>
      <c r="G14" s="8"/>
      <c r="H14" s="8"/>
      <c r="I14" s="31"/>
      <c r="J14" s="8"/>
      <c r="K14" s="8"/>
      <c r="L14" s="31"/>
      <c r="M14" s="8"/>
      <c r="N14" s="8"/>
      <c r="O14" s="31"/>
      <c r="P14" s="31"/>
      <c r="Q14" s="8"/>
      <c r="R14" s="8"/>
    </row>
    <row r="15" spans="1:18" ht="31.8" thickBot="1" x14ac:dyDescent="0.35">
      <c r="A15" s="30" t="s">
        <v>17</v>
      </c>
      <c r="B15" s="36" t="s">
        <v>20</v>
      </c>
      <c r="C15" s="34"/>
      <c r="D15" s="8"/>
      <c r="E15" s="11"/>
      <c r="F15" s="34"/>
      <c r="G15" s="8"/>
      <c r="H15" s="11"/>
      <c r="I15" s="34"/>
      <c r="J15" s="8"/>
      <c r="K15" s="11"/>
      <c r="L15" s="34"/>
      <c r="M15" s="8"/>
      <c r="N15" s="11"/>
      <c r="O15" s="34"/>
      <c r="P15" s="34"/>
      <c r="Q15" s="8"/>
      <c r="R15" s="11"/>
    </row>
    <row r="16" spans="1:18" ht="31.8" thickBot="1" x14ac:dyDescent="0.35">
      <c r="A16" s="46" t="s">
        <v>18</v>
      </c>
      <c r="B16" s="36" t="s">
        <v>21</v>
      </c>
      <c r="C16" s="31"/>
      <c r="D16" s="8"/>
      <c r="E16" s="8"/>
      <c r="F16" s="31"/>
      <c r="G16" s="8"/>
      <c r="H16" s="8"/>
      <c r="I16" s="31"/>
      <c r="J16" s="8"/>
      <c r="K16" s="8"/>
      <c r="L16" s="31"/>
      <c r="M16" s="8"/>
      <c r="N16" s="8"/>
      <c r="O16" s="31"/>
      <c r="P16" s="31"/>
      <c r="Q16" s="8"/>
      <c r="R16" s="8"/>
    </row>
    <row r="17" spans="1:19" ht="16.2" thickBot="1" x14ac:dyDescent="0.35">
      <c r="A17" s="47">
        <v>7.6</v>
      </c>
      <c r="B17" s="35" t="s">
        <v>12</v>
      </c>
      <c r="C17" s="57"/>
      <c r="D17" s="57"/>
      <c r="E17" s="49"/>
      <c r="F17" s="57"/>
      <c r="G17" s="57"/>
      <c r="H17" s="49"/>
      <c r="I17" s="57"/>
      <c r="J17" s="57"/>
      <c r="K17" s="49"/>
      <c r="L17" s="57"/>
      <c r="M17" s="57"/>
      <c r="N17" s="49"/>
      <c r="O17" s="57"/>
      <c r="P17" s="42"/>
      <c r="Q17" s="42"/>
      <c r="R17" s="49"/>
      <c r="S17" s="14"/>
    </row>
    <row r="18" spans="1:19" ht="16.2" thickBot="1" x14ac:dyDescent="0.35">
      <c r="A18" s="55" t="s">
        <v>57</v>
      </c>
      <c r="B18" s="50" t="s">
        <v>22</v>
      </c>
      <c r="C18" s="32"/>
      <c r="D18" s="12"/>
      <c r="E18" s="13"/>
      <c r="F18" s="32"/>
      <c r="G18" s="12"/>
      <c r="H18" s="13"/>
      <c r="I18" s="32"/>
      <c r="J18" s="12"/>
      <c r="K18" s="13"/>
      <c r="L18" s="32"/>
      <c r="M18" s="12"/>
      <c r="N18" s="13"/>
      <c r="O18" s="32"/>
      <c r="P18" s="32"/>
      <c r="Q18" s="12"/>
      <c r="R18" s="13"/>
      <c r="S18" s="14"/>
    </row>
    <row r="19" spans="1:19" ht="16.2" thickBot="1" x14ac:dyDescent="0.35">
      <c r="A19" s="64" t="s">
        <v>7</v>
      </c>
      <c r="B19" s="65"/>
      <c r="C19" s="15"/>
      <c r="D19" s="15"/>
      <c r="E19" s="16"/>
      <c r="F19" s="15"/>
      <c r="G19" s="15"/>
      <c r="H19" s="16"/>
      <c r="I19" s="15"/>
      <c r="J19" s="15"/>
      <c r="K19" s="16"/>
      <c r="L19" s="15"/>
      <c r="M19" s="15"/>
      <c r="N19" s="16"/>
      <c r="O19" s="15"/>
      <c r="P19" s="15"/>
      <c r="Q19" s="15"/>
      <c r="R19" s="16"/>
    </row>
    <row r="20" spans="1:19" ht="16.2" thickBot="1" x14ac:dyDescent="0.35">
      <c r="A20" s="17" t="s">
        <v>58</v>
      </c>
      <c r="B20" s="18" t="s">
        <v>8</v>
      </c>
      <c r="C20" s="61"/>
      <c r="D20" s="62"/>
      <c r="E20" s="62"/>
      <c r="F20" s="61"/>
      <c r="G20" s="62"/>
      <c r="H20" s="62"/>
      <c r="I20" s="61"/>
      <c r="J20" s="62"/>
      <c r="K20" s="62"/>
      <c r="L20" s="61"/>
      <c r="M20" s="62"/>
      <c r="N20" s="62"/>
      <c r="O20" s="56"/>
      <c r="P20" s="61"/>
      <c r="Q20" s="62"/>
      <c r="R20" s="62"/>
    </row>
    <row r="21" spans="1:19" x14ac:dyDescent="0.3">
      <c r="A21" s="19" t="s">
        <v>23</v>
      </c>
      <c r="B21" s="20" t="s">
        <v>26</v>
      </c>
      <c r="C21" s="21"/>
      <c r="D21" s="21"/>
      <c r="E21" s="21"/>
      <c r="F21" s="21"/>
      <c r="G21" s="21"/>
      <c r="H21" s="21"/>
      <c r="I21" s="21"/>
      <c r="J21" s="21"/>
      <c r="K21" s="21"/>
      <c r="L21" s="21"/>
      <c r="M21" s="21"/>
      <c r="N21" s="21"/>
      <c r="O21" s="21"/>
      <c r="P21" s="21"/>
      <c r="Q21" s="21"/>
      <c r="R21" s="21"/>
    </row>
    <row r="22" spans="1:19" ht="47.4" thickBot="1" x14ac:dyDescent="0.35">
      <c r="A22" s="22" t="s">
        <v>25</v>
      </c>
      <c r="B22" s="23" t="s">
        <v>24</v>
      </c>
      <c r="C22" s="8"/>
      <c r="D22" s="8"/>
      <c r="E22" s="8"/>
      <c r="F22" s="8"/>
      <c r="G22" s="8"/>
      <c r="H22" s="8"/>
      <c r="I22" s="8"/>
      <c r="J22" s="8"/>
      <c r="K22" s="8"/>
      <c r="L22" s="8"/>
      <c r="M22" s="8"/>
      <c r="N22" s="8"/>
      <c r="O22" s="8"/>
      <c r="P22" s="8"/>
      <c r="Q22" s="8"/>
      <c r="R22" s="8"/>
    </row>
    <row r="23" spans="1:19" ht="31.2" x14ac:dyDescent="0.3">
      <c r="A23" s="19" t="s">
        <v>28</v>
      </c>
      <c r="B23" s="24" t="s">
        <v>27</v>
      </c>
      <c r="C23" s="8"/>
      <c r="D23" s="8"/>
      <c r="E23" s="8"/>
      <c r="F23" s="8"/>
      <c r="G23" s="8"/>
      <c r="H23" s="8"/>
      <c r="I23" s="8"/>
      <c r="J23" s="8"/>
      <c r="K23" s="8"/>
      <c r="L23" s="8"/>
      <c r="M23" s="8"/>
      <c r="N23" s="8"/>
      <c r="O23" s="8"/>
      <c r="P23" s="8"/>
      <c r="Q23" s="8"/>
      <c r="R23" s="8"/>
    </row>
    <row r="24" spans="1:19" x14ac:dyDescent="0.3">
      <c r="A24" s="22" t="s">
        <v>30</v>
      </c>
      <c r="B24" s="23" t="s">
        <v>29</v>
      </c>
      <c r="C24" s="10"/>
      <c r="D24" s="8"/>
      <c r="E24" s="8"/>
      <c r="F24" s="10"/>
      <c r="G24" s="8"/>
      <c r="H24" s="8"/>
      <c r="I24" s="10"/>
      <c r="J24" s="8"/>
      <c r="K24" s="8"/>
      <c r="L24" s="10"/>
      <c r="M24" s="8"/>
      <c r="N24" s="8"/>
      <c r="O24" s="10"/>
      <c r="P24" s="10"/>
      <c r="Q24" s="8"/>
      <c r="R24" s="8"/>
    </row>
    <row r="25" spans="1:19" ht="31.2" x14ac:dyDescent="0.3">
      <c r="A25" s="22" t="s">
        <v>32</v>
      </c>
      <c r="B25" s="24" t="s">
        <v>31</v>
      </c>
      <c r="C25" s="10"/>
      <c r="D25" s="8"/>
      <c r="E25" s="8"/>
      <c r="F25" s="10"/>
      <c r="G25" s="8"/>
      <c r="H25" s="8"/>
      <c r="I25" s="10"/>
      <c r="J25" s="8"/>
      <c r="K25" s="8"/>
      <c r="L25" s="10"/>
      <c r="M25" s="8"/>
      <c r="N25" s="8"/>
      <c r="O25" s="10"/>
      <c r="P25" s="10"/>
      <c r="Q25" s="8"/>
      <c r="R25" s="8"/>
    </row>
    <row r="26" spans="1:19" ht="47.4" thickBot="1" x14ac:dyDescent="0.35">
      <c r="A26" s="22" t="s">
        <v>34</v>
      </c>
      <c r="B26" s="24" t="s">
        <v>33</v>
      </c>
      <c r="C26" s="10"/>
      <c r="D26" s="10"/>
      <c r="E26" s="10"/>
      <c r="F26" s="10"/>
      <c r="G26" s="10"/>
      <c r="H26" s="10"/>
      <c r="I26" s="10"/>
      <c r="J26" s="10"/>
      <c r="K26" s="10"/>
      <c r="L26" s="10"/>
      <c r="M26" s="10"/>
      <c r="N26" s="10"/>
      <c r="O26" s="10"/>
      <c r="P26" s="10"/>
      <c r="Q26" s="10"/>
      <c r="R26" s="10"/>
    </row>
    <row r="27" spans="1:19" x14ac:dyDescent="0.3">
      <c r="A27" s="19" t="s">
        <v>36</v>
      </c>
      <c r="B27" s="23" t="s">
        <v>35</v>
      </c>
      <c r="C27" s="10"/>
      <c r="D27" s="10"/>
      <c r="E27" s="10"/>
      <c r="F27" s="10"/>
      <c r="G27" s="10"/>
      <c r="H27" s="10"/>
      <c r="I27" s="10"/>
      <c r="J27" s="10"/>
      <c r="K27" s="10"/>
      <c r="L27" s="10"/>
      <c r="M27" s="10"/>
      <c r="N27" s="10"/>
      <c r="O27" s="10"/>
      <c r="P27" s="10"/>
      <c r="Q27" s="10"/>
      <c r="R27" s="10"/>
    </row>
    <row r="28" spans="1:19" ht="16.2" thickBot="1" x14ac:dyDescent="0.35">
      <c r="A28" s="22" t="s">
        <v>38</v>
      </c>
      <c r="B28" s="23" t="s">
        <v>37</v>
      </c>
      <c r="C28" s="10"/>
      <c r="D28" s="10"/>
      <c r="E28" s="25"/>
      <c r="F28" s="10"/>
      <c r="G28" s="10"/>
      <c r="H28" s="25"/>
      <c r="I28" s="10"/>
      <c r="J28" s="10"/>
      <c r="K28" s="25"/>
      <c r="L28" s="10"/>
      <c r="M28" s="10"/>
      <c r="N28" s="25"/>
      <c r="O28" s="10"/>
      <c r="P28" s="10"/>
      <c r="Q28" s="10"/>
      <c r="R28" s="25"/>
    </row>
    <row r="29" spans="1:19" x14ac:dyDescent="0.3">
      <c r="A29" s="19" t="s">
        <v>39</v>
      </c>
      <c r="B29" s="23" t="s">
        <v>40</v>
      </c>
      <c r="C29" s="10"/>
      <c r="D29" s="10"/>
      <c r="E29" s="10"/>
      <c r="F29" s="10"/>
      <c r="G29" s="10"/>
      <c r="H29" s="10"/>
      <c r="I29" s="10"/>
      <c r="J29" s="10"/>
      <c r="K29" s="10"/>
      <c r="L29" s="10"/>
      <c r="M29" s="10"/>
      <c r="N29" s="10"/>
      <c r="O29" s="10"/>
      <c r="P29" s="10"/>
      <c r="Q29" s="10"/>
      <c r="R29" s="10"/>
    </row>
    <row r="30" spans="1:19" ht="46.8" x14ac:dyDescent="0.3">
      <c r="A30" s="26" t="s">
        <v>41</v>
      </c>
      <c r="B30" s="24" t="s">
        <v>42</v>
      </c>
      <c r="C30" s="10"/>
      <c r="D30" s="10"/>
      <c r="E30" s="10"/>
      <c r="F30" s="10"/>
      <c r="G30" s="10"/>
      <c r="H30" s="10"/>
      <c r="I30" s="10"/>
      <c r="J30" s="10"/>
      <c r="K30" s="10"/>
      <c r="L30" s="10"/>
      <c r="M30" s="10"/>
      <c r="N30" s="10"/>
      <c r="O30" s="10"/>
      <c r="P30" s="10"/>
      <c r="Q30" s="10"/>
      <c r="R30" s="10"/>
    </row>
    <row r="31" spans="1:19" ht="31.8" thickBot="1" x14ac:dyDescent="0.35">
      <c r="A31" s="26" t="s">
        <v>43</v>
      </c>
      <c r="B31" s="23" t="s">
        <v>44</v>
      </c>
      <c r="C31" s="10"/>
      <c r="D31" s="10"/>
      <c r="E31" s="10"/>
      <c r="F31" s="10"/>
      <c r="G31" s="10"/>
      <c r="H31" s="10"/>
      <c r="I31" s="10"/>
      <c r="J31" s="10"/>
      <c r="K31" s="10"/>
      <c r="L31" s="10"/>
      <c r="M31" s="10"/>
      <c r="N31" s="10"/>
      <c r="O31" s="10"/>
      <c r="P31" s="10"/>
      <c r="Q31" s="10"/>
      <c r="R31" s="10"/>
    </row>
    <row r="32" spans="1:19" ht="16.2" thickBot="1" x14ac:dyDescent="0.35">
      <c r="A32" s="17" t="s">
        <v>59</v>
      </c>
      <c r="B32" s="18" t="s">
        <v>45</v>
      </c>
      <c r="C32" s="10"/>
      <c r="D32" s="10"/>
      <c r="E32" s="10"/>
      <c r="F32" s="10"/>
      <c r="G32" s="10"/>
      <c r="H32" s="10"/>
      <c r="I32" s="10"/>
      <c r="J32" s="10"/>
      <c r="K32" s="10"/>
      <c r="L32" s="10"/>
      <c r="M32" s="10"/>
      <c r="N32" s="10"/>
      <c r="O32" s="10"/>
      <c r="P32" s="10"/>
      <c r="Q32" s="10"/>
      <c r="R32" s="10"/>
    </row>
    <row r="33" spans="1:18" ht="31.2" x14ac:dyDescent="0.3">
      <c r="A33" s="26" t="s">
        <v>46</v>
      </c>
      <c r="B33" s="23" t="s">
        <v>60</v>
      </c>
      <c r="C33" s="10"/>
      <c r="D33" s="10"/>
      <c r="E33" s="10"/>
      <c r="F33" s="10"/>
      <c r="G33" s="10"/>
      <c r="H33" s="10"/>
      <c r="I33" s="10"/>
      <c r="J33" s="10"/>
      <c r="K33" s="10"/>
      <c r="L33" s="10"/>
      <c r="M33" s="10"/>
      <c r="N33" s="10"/>
      <c r="O33" s="10"/>
      <c r="P33" s="10"/>
      <c r="Q33" s="10"/>
      <c r="R33" s="10"/>
    </row>
    <row r="34" spans="1:18" ht="31.2" x14ac:dyDescent="0.3">
      <c r="A34" s="26" t="s">
        <v>47</v>
      </c>
      <c r="B34" s="23" t="s">
        <v>61</v>
      </c>
      <c r="C34" s="10"/>
      <c r="D34" s="10"/>
      <c r="E34" s="10"/>
      <c r="F34" s="10"/>
      <c r="G34" s="10"/>
      <c r="H34" s="10"/>
      <c r="I34" s="10"/>
      <c r="J34" s="10"/>
      <c r="K34" s="10"/>
      <c r="L34" s="10"/>
      <c r="M34" s="10"/>
      <c r="N34" s="10"/>
      <c r="O34" s="10"/>
      <c r="P34" s="10"/>
      <c r="Q34" s="10"/>
      <c r="R34" s="10"/>
    </row>
    <row r="45" spans="1:18" x14ac:dyDescent="0.3">
      <c r="A45" s="27"/>
      <c r="B45" s="27"/>
      <c r="C45" s="27"/>
      <c r="D45" s="27"/>
      <c r="E45" s="27"/>
      <c r="F45" s="27"/>
      <c r="G45" s="27"/>
      <c r="H45" s="27"/>
      <c r="I45" s="27"/>
      <c r="J45" s="27"/>
      <c r="K45" s="27"/>
      <c r="L45" s="27"/>
      <c r="M45" s="27"/>
      <c r="N45" s="27"/>
      <c r="O45" s="27"/>
      <c r="P45" s="28"/>
      <c r="Q45" s="28"/>
      <c r="R45" s="28"/>
    </row>
    <row r="46" spans="1:18" x14ac:dyDescent="0.3">
      <c r="A46" s="27"/>
      <c r="B46" s="27"/>
      <c r="C46" s="27"/>
      <c r="D46" s="27"/>
      <c r="E46" s="27"/>
      <c r="F46" s="27"/>
      <c r="G46" s="27"/>
      <c r="H46" s="27"/>
      <c r="I46" s="27"/>
      <c r="J46" s="27"/>
      <c r="K46" s="27"/>
      <c r="L46" s="27"/>
      <c r="M46" s="27"/>
      <c r="N46" s="27"/>
      <c r="O46" s="27"/>
      <c r="P46" s="28"/>
      <c r="Q46" s="28"/>
      <c r="R46" s="28"/>
    </row>
    <row r="47" spans="1:18" x14ac:dyDescent="0.3">
      <c r="A47" s="27"/>
      <c r="B47" s="27"/>
      <c r="C47" s="27"/>
      <c r="D47" s="27"/>
      <c r="E47" s="27"/>
      <c r="F47" s="27"/>
      <c r="G47" s="27"/>
      <c r="H47" s="27"/>
      <c r="I47" s="27"/>
      <c r="J47" s="27"/>
      <c r="K47" s="27"/>
      <c r="L47" s="27"/>
      <c r="M47" s="27"/>
      <c r="N47" s="27"/>
      <c r="O47" s="27"/>
      <c r="P47" s="28"/>
      <c r="Q47" s="28"/>
      <c r="R47" s="28"/>
    </row>
    <row r="48" spans="1:18" x14ac:dyDescent="0.3">
      <c r="A48" s="27"/>
      <c r="B48" s="27"/>
      <c r="C48" s="27"/>
      <c r="D48" s="27"/>
      <c r="E48" s="27"/>
      <c r="F48" s="27"/>
      <c r="G48" s="27"/>
      <c r="H48" s="27"/>
      <c r="I48" s="27"/>
      <c r="J48" s="27"/>
      <c r="K48" s="27"/>
      <c r="L48" s="27"/>
      <c r="M48" s="27"/>
      <c r="N48" s="27"/>
      <c r="O48" s="27"/>
      <c r="P48" s="28"/>
      <c r="Q48" s="28"/>
      <c r="R48" s="28"/>
    </row>
    <row r="49" spans="1:18" x14ac:dyDescent="0.3">
      <c r="A49" s="27"/>
      <c r="B49" s="29"/>
      <c r="C49" s="29"/>
      <c r="D49" s="29"/>
      <c r="E49" s="29"/>
      <c r="F49" s="29"/>
      <c r="G49" s="29"/>
      <c r="H49" s="29"/>
      <c r="I49" s="29"/>
      <c r="J49" s="29"/>
      <c r="K49" s="29"/>
      <c r="L49" s="29"/>
      <c r="M49" s="29"/>
      <c r="N49" s="29"/>
      <c r="O49" s="29"/>
      <c r="P49" s="28"/>
      <c r="Q49" s="28"/>
      <c r="R49" s="28"/>
    </row>
    <row r="50" spans="1:18" x14ac:dyDescent="0.3">
      <c r="A50" s="27"/>
      <c r="B50" s="27"/>
      <c r="C50" s="27"/>
      <c r="D50" s="27"/>
      <c r="E50" s="27"/>
      <c r="F50" s="27"/>
      <c r="G50" s="27"/>
      <c r="H50" s="27"/>
      <c r="I50" s="27"/>
      <c r="J50" s="27"/>
      <c r="K50" s="27"/>
      <c r="L50" s="27"/>
      <c r="M50" s="27"/>
      <c r="N50" s="27"/>
      <c r="O50" s="27"/>
      <c r="P50" s="27"/>
      <c r="Q50" s="28"/>
      <c r="R50" s="28"/>
    </row>
    <row r="51" spans="1:18" x14ac:dyDescent="0.3">
      <c r="A51" s="27"/>
      <c r="B51" s="27"/>
      <c r="C51" s="27"/>
      <c r="D51" s="27"/>
      <c r="E51" s="27"/>
      <c r="F51" s="27"/>
      <c r="G51" s="27"/>
      <c r="H51" s="27"/>
      <c r="I51" s="27"/>
      <c r="J51" s="27"/>
      <c r="K51" s="27"/>
      <c r="L51" s="27"/>
      <c r="M51" s="27"/>
      <c r="N51" s="27"/>
      <c r="O51" s="27"/>
      <c r="P51" s="27"/>
      <c r="Q51" s="28"/>
      <c r="R51" s="28"/>
    </row>
    <row r="52" spans="1:18" x14ac:dyDescent="0.3">
      <c r="A52" s="27"/>
      <c r="B52" s="27"/>
      <c r="C52" s="27"/>
      <c r="D52" s="27"/>
      <c r="E52" s="27"/>
      <c r="F52" s="27"/>
      <c r="G52" s="27"/>
      <c r="H52" s="27"/>
      <c r="I52" s="27"/>
      <c r="J52" s="27"/>
      <c r="K52" s="27"/>
      <c r="L52" s="27"/>
      <c r="M52" s="27"/>
      <c r="N52" s="27"/>
      <c r="O52" s="27"/>
      <c r="P52" s="27"/>
      <c r="Q52" s="28"/>
      <c r="R52" s="28"/>
    </row>
    <row r="53" spans="1:18" x14ac:dyDescent="0.3">
      <c r="A53" s="27"/>
      <c r="B53" s="27"/>
      <c r="C53" s="27"/>
      <c r="D53" s="27"/>
      <c r="E53" s="27"/>
      <c r="F53" s="27"/>
      <c r="G53" s="27"/>
      <c r="H53" s="27"/>
      <c r="I53" s="27"/>
      <c r="J53" s="27"/>
      <c r="K53" s="27"/>
      <c r="L53" s="27"/>
      <c r="M53" s="27"/>
      <c r="N53" s="27"/>
      <c r="O53" s="27"/>
      <c r="P53" s="27"/>
      <c r="Q53" s="28"/>
      <c r="R53" s="28"/>
    </row>
    <row r="54" spans="1:18" x14ac:dyDescent="0.3">
      <c r="A54" s="27"/>
      <c r="B54" s="27"/>
      <c r="C54" s="27"/>
      <c r="D54" s="27"/>
      <c r="E54" s="27"/>
      <c r="F54" s="27"/>
      <c r="G54" s="27"/>
      <c r="H54" s="27"/>
      <c r="I54" s="27"/>
      <c r="J54" s="27"/>
      <c r="K54" s="27"/>
      <c r="L54" s="27"/>
      <c r="M54" s="27"/>
      <c r="N54" s="27"/>
      <c r="O54" s="27"/>
      <c r="P54" s="27"/>
      <c r="Q54" s="28"/>
      <c r="R54" s="28"/>
    </row>
    <row r="55" spans="1:18" x14ac:dyDescent="0.3">
      <c r="A55" s="27"/>
      <c r="B55" s="27"/>
      <c r="C55" s="27"/>
      <c r="D55" s="27"/>
      <c r="E55" s="27"/>
      <c r="F55" s="27"/>
      <c r="G55" s="27"/>
      <c r="H55" s="27"/>
      <c r="I55" s="27"/>
      <c r="J55" s="27"/>
      <c r="K55" s="27"/>
      <c r="L55" s="27"/>
      <c r="M55" s="27"/>
      <c r="N55" s="27"/>
      <c r="O55" s="27"/>
      <c r="P55" s="27"/>
      <c r="Q55" s="28"/>
      <c r="R55" s="28"/>
    </row>
    <row r="56" spans="1:18" x14ac:dyDescent="0.3">
      <c r="A56" s="27"/>
      <c r="B56" s="27"/>
      <c r="C56" s="27"/>
      <c r="D56" s="27"/>
      <c r="E56" s="27"/>
      <c r="F56" s="27"/>
      <c r="G56" s="27"/>
      <c r="H56" s="27"/>
      <c r="I56" s="27"/>
      <c r="J56" s="27"/>
      <c r="K56" s="27"/>
      <c r="L56" s="27"/>
      <c r="M56" s="27"/>
      <c r="N56" s="27"/>
      <c r="O56" s="27"/>
      <c r="P56" s="27"/>
      <c r="Q56" s="28"/>
      <c r="R56" s="28"/>
    </row>
    <row r="57" spans="1:18" x14ac:dyDescent="0.3">
      <c r="A57" s="27"/>
      <c r="B57" s="27"/>
      <c r="C57" s="27"/>
      <c r="D57" s="27"/>
      <c r="E57" s="27"/>
      <c r="F57" s="27"/>
      <c r="G57" s="27"/>
      <c r="H57" s="27"/>
      <c r="I57" s="27"/>
      <c r="J57" s="27"/>
      <c r="K57" s="27"/>
      <c r="L57" s="27"/>
      <c r="M57" s="27"/>
      <c r="N57" s="27"/>
      <c r="O57" s="27"/>
      <c r="P57" s="27"/>
      <c r="Q57" s="28"/>
      <c r="R57" s="28"/>
    </row>
    <row r="58" spans="1:18" x14ac:dyDescent="0.3">
      <c r="A58" s="27"/>
      <c r="B58" s="27"/>
      <c r="C58" s="27"/>
      <c r="D58" s="27"/>
      <c r="E58" s="27"/>
      <c r="F58" s="27"/>
      <c r="G58" s="27"/>
      <c r="H58" s="27"/>
      <c r="I58" s="27"/>
      <c r="J58" s="27"/>
      <c r="K58" s="27"/>
      <c r="L58" s="27"/>
      <c r="M58" s="27"/>
      <c r="N58" s="27"/>
      <c r="O58" s="27"/>
      <c r="P58" s="27"/>
      <c r="Q58" s="28"/>
      <c r="R58" s="28"/>
    </row>
    <row r="59" spans="1:18" x14ac:dyDescent="0.3">
      <c r="A59" s="27"/>
      <c r="B59" s="27"/>
      <c r="C59" s="27"/>
      <c r="D59" s="27"/>
      <c r="E59" s="27"/>
      <c r="F59" s="27"/>
      <c r="G59" s="27"/>
      <c r="H59" s="27"/>
      <c r="I59" s="27"/>
      <c r="J59" s="27"/>
      <c r="K59" s="27"/>
      <c r="L59" s="27"/>
      <c r="M59" s="27"/>
      <c r="N59" s="27"/>
      <c r="O59" s="27"/>
      <c r="P59" s="28"/>
      <c r="Q59" s="28"/>
      <c r="R59" s="28"/>
    </row>
    <row r="60" spans="1:18" x14ac:dyDescent="0.3">
      <c r="A60" s="27"/>
      <c r="B60" s="27"/>
      <c r="C60" s="27"/>
      <c r="D60" s="27"/>
      <c r="E60" s="27"/>
      <c r="F60" s="27"/>
      <c r="G60" s="27"/>
      <c r="H60" s="27"/>
      <c r="I60" s="27"/>
      <c r="J60" s="27"/>
      <c r="K60" s="27"/>
      <c r="L60" s="27"/>
      <c r="M60" s="27"/>
      <c r="N60" s="27"/>
      <c r="O60" s="27"/>
      <c r="P60" s="28"/>
      <c r="Q60" s="28"/>
      <c r="R60" s="28"/>
    </row>
    <row r="61" spans="1:18" x14ac:dyDescent="0.3">
      <c r="A61" s="27"/>
      <c r="B61" s="27"/>
      <c r="C61" s="27"/>
      <c r="D61" s="27"/>
      <c r="E61" s="27"/>
      <c r="F61" s="27"/>
      <c r="G61" s="27"/>
      <c r="H61" s="27"/>
      <c r="I61" s="27"/>
      <c r="J61" s="27"/>
      <c r="K61" s="27"/>
      <c r="L61" s="27"/>
      <c r="M61" s="27"/>
      <c r="N61" s="27"/>
      <c r="O61" s="27"/>
      <c r="P61" s="28"/>
      <c r="Q61" s="28"/>
      <c r="R61" s="28"/>
    </row>
  </sheetData>
  <mergeCells count="12">
    <mergeCell ref="A1:A9"/>
    <mergeCell ref="P20:R20"/>
    <mergeCell ref="P10:R10"/>
    <mergeCell ref="A19:B19"/>
    <mergeCell ref="C10:E10"/>
    <mergeCell ref="F10:H10"/>
    <mergeCell ref="I10:K10"/>
    <mergeCell ref="L10:N10"/>
    <mergeCell ref="C20:E20"/>
    <mergeCell ref="F20:H20"/>
    <mergeCell ref="I20:K20"/>
    <mergeCell ref="L20:N20"/>
  </mergeCells>
  <conditionalFormatting sqref="P19:R19">
    <cfRule type="containsText" dxfId="74" priority="119" operator="containsText" text="ל.ר.">
      <formula>NOT(ISERROR(SEARCH("ל.ר.",P19)))</formula>
    </cfRule>
    <cfRule type="containsText" dxfId="73" priority="120" operator="containsText" text="$">
      <formula>NOT(ISERROR(SEARCH("$",P19)))</formula>
    </cfRule>
    <cfRule type="containsText" dxfId="72" priority="121" operator="containsText" text="X">
      <formula>NOT(ISERROR(SEARCH("X",P19)))</formula>
    </cfRule>
    <cfRule type="containsText" dxfId="71" priority="122" operator="containsText" text="V">
      <formula>NOT(ISERROR(SEARCH("V",P19)))</formula>
    </cfRule>
  </conditionalFormatting>
  <conditionalFormatting sqref="P10:P11">
    <cfRule type="containsText" dxfId="70" priority="127" operator="containsText" text="ל.ר.">
      <formula>NOT(ISERROR(SEARCH("ל.ר.",P10)))</formula>
    </cfRule>
    <cfRule type="containsText" dxfId="69" priority="128" operator="containsText" text="$">
      <formula>NOT(ISERROR(SEARCH("$",P10)))</formula>
    </cfRule>
    <cfRule type="containsText" dxfId="68" priority="129" operator="containsText" text="X">
      <formula>NOT(ISERROR(SEARCH("X",P10)))</formula>
    </cfRule>
    <cfRule type="containsText" dxfId="67" priority="130" operator="containsText" text="V">
      <formula>NOT(ISERROR(SEARCH("V",P10)))</formula>
    </cfRule>
  </conditionalFormatting>
  <conditionalFormatting sqref="P12:R14 Q15 P16:R16 R26:R34 O23:Q34 E26:E34 H26:H34 K26:K34 N26:N34 C23:D34 F23:G34 I23:J34 L23:M34">
    <cfRule type="containsText" dxfId="66" priority="115" operator="containsText" text="V">
      <formula>NOT(ISERROR(SEARCH("V",C12)))</formula>
    </cfRule>
    <cfRule type="expression" dxfId="65" priority="116">
      <formula>C12="ל.ר."</formula>
    </cfRule>
    <cfRule type="containsText" dxfId="64" priority="117" operator="containsText" text="X">
      <formula>NOT(ISERROR(SEARCH("X",C12)))</formula>
    </cfRule>
    <cfRule type="notContainsBlanks" dxfId="63" priority="118">
      <formula>LEN(TRIM(C12))&gt;0</formula>
    </cfRule>
  </conditionalFormatting>
  <conditionalFormatting sqref="P21:R22 R23:R25">
    <cfRule type="containsText" dxfId="62" priority="111" operator="containsText" text="V">
      <formula>NOT(ISERROR(SEARCH("V",P21)))</formula>
    </cfRule>
    <cfRule type="expression" dxfId="61" priority="112">
      <formula>P21="ל.ר."</formula>
    </cfRule>
    <cfRule type="containsText" dxfId="60" priority="113" operator="containsText" text="X">
      <formula>NOT(ISERROR(SEARCH("X",P21)))</formula>
    </cfRule>
    <cfRule type="notContainsBlanks" dxfId="59" priority="114">
      <formula>LEN(TRIM(P21))&gt;0</formula>
    </cfRule>
  </conditionalFormatting>
  <conditionalFormatting sqref="P20">
    <cfRule type="containsText" dxfId="58" priority="107" operator="containsText" text="ל.ר.">
      <formula>NOT(ISERROR(SEARCH("ל.ר.",P20)))</formula>
    </cfRule>
    <cfRule type="containsText" dxfId="57" priority="108" operator="containsText" text="$">
      <formula>NOT(ISERROR(SEARCH("$",P20)))</formula>
    </cfRule>
    <cfRule type="containsText" dxfId="56" priority="109" operator="containsText" text="X">
      <formula>NOT(ISERROR(SEARCH("X",P20)))</formula>
    </cfRule>
    <cfRule type="containsText" dxfId="55" priority="110" operator="containsText" text="V">
      <formula>NOT(ISERROR(SEARCH("V",P20)))</formula>
    </cfRule>
  </conditionalFormatting>
  <conditionalFormatting sqref="R15">
    <cfRule type="containsText" dxfId="54" priority="71" operator="containsText" text="V">
      <formula>NOT(ISERROR(SEARCH("V",R15)))</formula>
    </cfRule>
    <cfRule type="expression" dxfId="53" priority="72">
      <formula>R15="ל.ר."</formula>
    </cfRule>
    <cfRule type="containsText" dxfId="52" priority="73" operator="containsText" text="X">
      <formula>NOT(ISERROR(SEARCH("X",R15)))</formula>
    </cfRule>
    <cfRule type="notContainsBlanks" dxfId="51" priority="74">
      <formula>LEN(TRIM(R15))&gt;0</formula>
    </cfRule>
  </conditionalFormatting>
  <conditionalFormatting sqref="C27:R34">
    <cfRule type="containsText" dxfId="50" priority="66" operator="containsText" text="לא רלוונטי">
      <formula>NOT(ISERROR(SEARCH("לא רלוונטי",C27)))</formula>
    </cfRule>
  </conditionalFormatting>
  <conditionalFormatting sqref="P15">
    <cfRule type="containsText" dxfId="49" priority="61" operator="containsText" text="V">
      <formula>NOT(ISERROR(SEARCH("V",P15)))</formula>
    </cfRule>
    <cfRule type="expression" dxfId="48" priority="62">
      <formula>P15="ל.ר."</formula>
    </cfRule>
    <cfRule type="containsText" dxfId="47" priority="63" operator="containsText" text="X">
      <formula>NOT(ISERROR(SEARCH("X",P15)))</formula>
    </cfRule>
    <cfRule type="notContainsBlanks" dxfId="46" priority="64">
      <formula>LEN(TRIM(P15))&gt;0</formula>
    </cfRule>
  </conditionalFormatting>
  <conditionalFormatting sqref="P15">
    <cfRule type="containsText" dxfId="45" priority="60" operator="containsText" text="לא רלוונטי">
      <formula>NOT(ISERROR(SEARCH("לא רלוונטי",P15)))</formula>
    </cfRule>
  </conditionalFormatting>
  <conditionalFormatting sqref="P17">
    <cfRule type="containsText" dxfId="44" priority="47" operator="containsText" text="ל.ר.">
      <formula>NOT(ISERROR(SEARCH("ל.ר.",P17)))</formula>
    </cfRule>
    <cfRule type="containsText" dxfId="43" priority="48" operator="containsText" text="$">
      <formula>NOT(ISERROR(SEARCH("$",P17)))</formula>
    </cfRule>
    <cfRule type="containsText" dxfId="42" priority="49" operator="containsText" text="X">
      <formula>NOT(ISERROR(SEARCH("X",P17)))</formula>
    </cfRule>
    <cfRule type="containsText" dxfId="41" priority="50" operator="containsText" text="V">
      <formula>NOT(ISERROR(SEARCH("V",P17)))</formula>
    </cfRule>
  </conditionalFormatting>
  <conditionalFormatting sqref="P18:R18">
    <cfRule type="containsText" dxfId="40" priority="43" operator="containsText" text="V">
      <formula>NOT(ISERROR(SEARCH("V",P18)))</formula>
    </cfRule>
    <cfRule type="expression" dxfId="39" priority="44">
      <formula>P18="ל.ר."</formula>
    </cfRule>
    <cfRule type="containsText" dxfId="38" priority="45" operator="containsText" text="X">
      <formula>NOT(ISERROR(SEARCH("X",P18)))</formula>
    </cfRule>
    <cfRule type="notContainsBlanks" dxfId="37" priority="46">
      <formula>LEN(TRIM(P18))&gt;0</formula>
    </cfRule>
  </conditionalFormatting>
  <conditionalFormatting sqref="C19:O19">
    <cfRule type="containsText" dxfId="36" priority="31" operator="containsText" text="ל.ר.">
      <formula>NOT(ISERROR(SEARCH("ל.ר.",C19)))</formula>
    </cfRule>
    <cfRule type="containsText" dxfId="35" priority="32" operator="containsText" text="$">
      <formula>NOT(ISERROR(SEARCH("$",C19)))</formula>
    </cfRule>
    <cfRule type="containsText" dxfId="34" priority="33" operator="containsText" text="X">
      <formula>NOT(ISERROR(SEARCH("X",C19)))</formula>
    </cfRule>
    <cfRule type="containsText" dxfId="33" priority="34" operator="containsText" text="V">
      <formula>NOT(ISERROR(SEARCH("V",C19)))</formula>
    </cfRule>
  </conditionalFormatting>
  <conditionalFormatting sqref="C10:C11 F10:F11 I10:I11 L10:L11 O10:O11">
    <cfRule type="containsText" dxfId="32" priority="35" operator="containsText" text="ל.ר.">
      <formula>NOT(ISERROR(SEARCH("ל.ר.",C10)))</formula>
    </cfRule>
    <cfRule type="containsText" dxfId="31" priority="36" operator="containsText" text="$">
      <formula>NOT(ISERROR(SEARCH("$",C10)))</formula>
    </cfRule>
    <cfRule type="containsText" dxfId="30" priority="37" operator="containsText" text="X">
      <formula>NOT(ISERROR(SEARCH("X",C10)))</formula>
    </cfRule>
    <cfRule type="containsText" dxfId="29" priority="38" operator="containsText" text="V">
      <formula>NOT(ISERROR(SEARCH("V",C10)))</formula>
    </cfRule>
  </conditionalFormatting>
  <conditionalFormatting sqref="C12:O14 D15 G15 J15 M15 C16:O16">
    <cfRule type="containsText" dxfId="28" priority="27" operator="containsText" text="V">
      <formula>NOT(ISERROR(SEARCH("V",C12)))</formula>
    </cfRule>
    <cfRule type="expression" dxfId="27" priority="28">
      <formula>C12="ל.ר."</formula>
    </cfRule>
    <cfRule type="containsText" dxfId="26" priority="29" operator="containsText" text="X">
      <formula>NOT(ISERROR(SEARCH("X",C12)))</formula>
    </cfRule>
    <cfRule type="notContainsBlanks" dxfId="25" priority="30">
      <formula>LEN(TRIM(C12))&gt;0</formula>
    </cfRule>
  </conditionalFormatting>
  <conditionalFormatting sqref="C21:O22 E23:E25 H23:H25 K23:K25 N23:N25">
    <cfRule type="containsText" dxfId="24" priority="23" operator="containsText" text="V">
      <formula>NOT(ISERROR(SEARCH("V",C21)))</formula>
    </cfRule>
    <cfRule type="expression" dxfId="23" priority="24">
      <formula>C21="ל.ר."</formula>
    </cfRule>
    <cfRule type="containsText" dxfId="22" priority="25" operator="containsText" text="X">
      <formula>NOT(ISERROR(SEARCH("X",C21)))</formula>
    </cfRule>
    <cfRule type="notContainsBlanks" dxfId="21" priority="26">
      <formula>LEN(TRIM(C21))&gt;0</formula>
    </cfRule>
  </conditionalFormatting>
  <conditionalFormatting sqref="C20 F20 I20 L20 O20">
    <cfRule type="containsText" dxfId="20" priority="19" operator="containsText" text="ל.ר.">
      <formula>NOT(ISERROR(SEARCH("ל.ר.",C20)))</formula>
    </cfRule>
    <cfRule type="containsText" dxfId="19" priority="20" operator="containsText" text="$">
      <formula>NOT(ISERROR(SEARCH("$",C20)))</formula>
    </cfRule>
    <cfRule type="containsText" dxfId="18" priority="21" operator="containsText" text="X">
      <formula>NOT(ISERROR(SEARCH("X",C20)))</formula>
    </cfRule>
    <cfRule type="containsText" dxfId="17" priority="22" operator="containsText" text="V">
      <formula>NOT(ISERROR(SEARCH("V",C20)))</formula>
    </cfRule>
  </conditionalFormatting>
  <conditionalFormatting sqref="E15 H15 K15 N15">
    <cfRule type="containsText" dxfId="16" priority="15" operator="containsText" text="V">
      <formula>NOT(ISERROR(SEARCH("V",E15)))</formula>
    </cfRule>
    <cfRule type="expression" dxfId="15" priority="16">
      <formula>E15="ל.ר."</formula>
    </cfRule>
    <cfRule type="containsText" dxfId="14" priority="17" operator="containsText" text="X">
      <formula>NOT(ISERROR(SEARCH("X",E15)))</formula>
    </cfRule>
    <cfRule type="notContainsBlanks" dxfId="13" priority="18">
      <formula>LEN(TRIM(E15))&gt;0</formula>
    </cfRule>
  </conditionalFormatting>
  <conditionalFormatting sqref="C15 F15 I15 L15 O15">
    <cfRule type="containsText" dxfId="12" priority="10" operator="containsText" text="V">
      <formula>NOT(ISERROR(SEARCH("V",C15)))</formula>
    </cfRule>
    <cfRule type="expression" dxfId="11" priority="11">
      <formula>C15="ל.ר."</formula>
    </cfRule>
    <cfRule type="containsText" dxfId="10" priority="12" operator="containsText" text="X">
      <formula>NOT(ISERROR(SEARCH("X",C15)))</formula>
    </cfRule>
    <cfRule type="notContainsBlanks" dxfId="9" priority="13">
      <formula>LEN(TRIM(C15))&gt;0</formula>
    </cfRule>
  </conditionalFormatting>
  <conditionalFormatting sqref="C15 F15 I15 L15 O15">
    <cfRule type="containsText" dxfId="8" priority="9" operator="containsText" text="לא רלוונטי">
      <formula>NOT(ISERROR(SEARCH("לא רלוונטי",C15)))</formula>
    </cfRule>
  </conditionalFormatting>
  <conditionalFormatting sqref="C17 F17 I17 L17 O17">
    <cfRule type="containsText" dxfId="7" priority="5" operator="containsText" text="ל.ר.">
      <formula>NOT(ISERROR(SEARCH("ל.ר.",C17)))</formula>
    </cfRule>
    <cfRule type="containsText" dxfId="6" priority="6" operator="containsText" text="$">
      <formula>NOT(ISERROR(SEARCH("$",C17)))</formula>
    </cfRule>
    <cfRule type="containsText" dxfId="5" priority="7" operator="containsText" text="X">
      <formula>NOT(ISERROR(SEARCH("X",C17)))</formula>
    </cfRule>
    <cfRule type="containsText" dxfId="4" priority="8" operator="containsText" text="V">
      <formula>NOT(ISERROR(SEARCH("V",C17)))</formula>
    </cfRule>
  </conditionalFormatting>
  <conditionalFormatting sqref="C18:O18">
    <cfRule type="containsText" dxfId="3" priority="1" operator="containsText" text="V">
      <formula>NOT(ISERROR(SEARCH("V",C18)))</formula>
    </cfRule>
    <cfRule type="expression" dxfId="2" priority="2">
      <formula>C18="ל.ר."</formula>
    </cfRule>
    <cfRule type="containsText" dxfId="1" priority="3" operator="containsText" text="X">
      <formula>NOT(ISERROR(SEARCH("X",C18)))</formula>
    </cfRule>
    <cfRule type="notContainsBlanks" dxfId="0" priority="4">
      <formula>LEN(TRIM(C18))&gt;0</formula>
    </cfRule>
  </conditionalFormatting>
  <dataValidations count="1">
    <dataValidation allowBlank="1" showInputMessage="1" sqref="Q12:R16 Q19:R19 Q21:R35 P10:P35"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46"/>
  <sheetViews>
    <sheetView rightToLeft="1"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C18" sqref="C18:K18"/>
    </sheetView>
  </sheetViews>
  <sheetFormatPr defaultColWidth="8.796875" defaultRowHeight="13.8" x14ac:dyDescent="0.25"/>
  <cols>
    <col min="1" max="1" width="44.8984375" style="40" customWidth="1"/>
    <col min="2" max="2" width="23.09765625" style="60" customWidth="1"/>
    <col min="3" max="3" width="9.5" style="40" customWidth="1"/>
    <col min="4" max="11" width="9.5" style="58" customWidth="1"/>
    <col min="12" max="12" width="9.5" style="40" customWidth="1"/>
    <col min="13" max="17" width="9.5" style="60" customWidth="1"/>
    <col min="18" max="18" width="9.5" style="40" customWidth="1"/>
    <col min="19" max="16384" width="8.796875" style="40"/>
  </cols>
  <sheetData>
    <row r="1" spans="1:34" s="60" customFormat="1" ht="26.4" customHeight="1" thickBot="1" x14ac:dyDescent="0.3">
      <c r="A1" s="72" t="s">
        <v>65</v>
      </c>
      <c r="B1" s="72"/>
      <c r="C1" s="72"/>
      <c r="D1" s="72"/>
      <c r="E1" s="72"/>
      <c r="F1" s="72"/>
      <c r="G1" s="72"/>
      <c r="H1" s="72"/>
      <c r="I1" s="72"/>
      <c r="J1" s="72"/>
      <c r="K1" s="72"/>
      <c r="L1" s="72"/>
      <c r="M1" s="72"/>
      <c r="N1" s="72"/>
      <c r="O1" s="72"/>
      <c r="P1" s="72"/>
      <c r="Q1" s="72"/>
      <c r="R1" s="72"/>
    </row>
    <row r="2" spans="1:34" ht="16.2" thickBot="1" x14ac:dyDescent="0.3">
      <c r="A2" s="70" t="s">
        <v>13</v>
      </c>
      <c r="B2" s="66"/>
      <c r="C2" s="53"/>
      <c r="D2" s="54"/>
      <c r="E2" s="54"/>
      <c r="F2" s="54"/>
      <c r="G2" s="54"/>
      <c r="H2" s="54"/>
      <c r="I2" s="54"/>
      <c r="J2" s="54"/>
      <c r="K2" s="54"/>
      <c r="L2" s="54"/>
      <c r="M2" s="54"/>
      <c r="N2" s="54"/>
      <c r="O2" s="54"/>
      <c r="P2" s="54"/>
      <c r="Q2" s="54"/>
      <c r="R2" s="54"/>
      <c r="T2" s="39"/>
      <c r="U2" s="38"/>
      <c r="V2" s="38"/>
      <c r="W2" s="38"/>
      <c r="X2" s="38"/>
      <c r="Y2" s="38"/>
      <c r="Z2" s="38"/>
      <c r="AA2" s="41"/>
      <c r="AC2" s="39"/>
      <c r="AD2" s="38"/>
      <c r="AE2" s="38"/>
      <c r="AF2" s="38"/>
      <c r="AG2" s="38"/>
      <c r="AH2" s="38"/>
    </row>
    <row r="3" spans="1:34" ht="16.2" thickBot="1" x14ac:dyDescent="0.3">
      <c r="A3" s="70" t="s">
        <v>64</v>
      </c>
      <c r="B3" s="66"/>
      <c r="C3" s="73" t="str">
        <f>_xlfn.IFNA(HLOOKUP(C2,'תנאי סף'!$C$1:$R$2,2,FALSE),"")</f>
        <v/>
      </c>
      <c r="D3" s="73" t="str">
        <f>_xlfn.IFNA(HLOOKUP(D2,'תנאי סף'!$C$1:$R$2,2,FALSE),"")</f>
        <v/>
      </c>
      <c r="E3" s="73" t="str">
        <f>_xlfn.IFNA(HLOOKUP(E2,'תנאי סף'!$C$1:$R$2,2,FALSE),"")</f>
        <v/>
      </c>
      <c r="F3" s="73" t="str">
        <f>_xlfn.IFNA(HLOOKUP(F2,'תנאי סף'!$C$1:$R$2,2,FALSE),"")</f>
        <v/>
      </c>
      <c r="G3" s="73" t="str">
        <f>_xlfn.IFNA(HLOOKUP(G2,'תנאי סף'!$C$1:$R$2,2,FALSE),"")</f>
        <v/>
      </c>
      <c r="H3" s="73" t="str">
        <f>_xlfn.IFNA(HLOOKUP(H2,'תנאי סף'!$C$1:$R$2,2,FALSE),"")</f>
        <v/>
      </c>
      <c r="I3" s="73" t="str">
        <f>_xlfn.IFNA(HLOOKUP(I2,'תנאי סף'!$C$1:$R$2,2,FALSE),"")</f>
        <v/>
      </c>
      <c r="J3" s="73" t="str">
        <f>_xlfn.IFNA(HLOOKUP(J2,'תנאי סף'!$C$1:$R$2,2,FALSE),"")</f>
        <v/>
      </c>
      <c r="K3" s="73" t="str">
        <f>_xlfn.IFNA(HLOOKUP(K2,'תנאי סף'!$C$1:$R$2,2,FALSE),"")</f>
        <v/>
      </c>
      <c r="L3" s="73" t="str">
        <f>_xlfn.IFNA(HLOOKUP(L2,'תנאי סף'!$C$1:$R$2,2,FALSE),"")</f>
        <v/>
      </c>
      <c r="M3" s="73" t="str">
        <f>_xlfn.IFNA(HLOOKUP(M2,'תנאי סף'!$C$1:$R$2,2,FALSE),"")</f>
        <v/>
      </c>
      <c r="N3" s="73" t="str">
        <f>_xlfn.IFNA(HLOOKUP(N2,'תנאי סף'!$C$1:$R$2,2,FALSE),"")</f>
        <v/>
      </c>
      <c r="O3" s="73" t="str">
        <f>_xlfn.IFNA(HLOOKUP(O2,'תנאי סף'!$C$1:$R$2,2,FALSE),"")</f>
        <v/>
      </c>
      <c r="P3" s="73" t="str">
        <f>_xlfn.IFNA(HLOOKUP(P2,'תנאי סף'!$C$1:$R$2,2,FALSE),"")</f>
        <v/>
      </c>
      <c r="Q3" s="73" t="str">
        <f>_xlfn.IFNA(HLOOKUP(Q2,'תנאי סף'!$C$1:$R$2,2,FALSE),"")</f>
        <v/>
      </c>
      <c r="R3" s="73" t="str">
        <f>_xlfn.IFNA(HLOOKUP(R2,'תנאי סף'!$C$1:$R$2,2,FALSE),"")</f>
        <v/>
      </c>
      <c r="T3" s="39"/>
      <c r="U3" s="38"/>
      <c r="V3" s="38"/>
      <c r="W3" s="38"/>
      <c r="X3" s="38"/>
      <c r="Y3" s="38"/>
      <c r="Z3" s="38"/>
      <c r="AA3" s="41"/>
      <c r="AC3" s="39"/>
      <c r="AD3" s="38"/>
      <c r="AE3" s="38"/>
      <c r="AF3" s="38"/>
      <c r="AG3" s="38"/>
      <c r="AH3" s="38"/>
    </row>
    <row r="4" spans="1:34" s="60" customFormat="1" ht="16.2" thickBot="1" x14ac:dyDescent="0.3">
      <c r="A4" s="76" t="s">
        <v>67</v>
      </c>
      <c r="B4" s="77" t="s">
        <v>68</v>
      </c>
      <c r="C4" s="74"/>
      <c r="D4" s="74"/>
      <c r="E4" s="74"/>
      <c r="F4" s="74"/>
      <c r="G4" s="74"/>
      <c r="H4" s="74"/>
      <c r="I4" s="74"/>
      <c r="J4" s="74"/>
      <c r="K4" s="74"/>
      <c r="L4" s="74"/>
      <c r="M4" s="74"/>
      <c r="N4" s="74"/>
      <c r="O4" s="74"/>
      <c r="P4" s="74"/>
      <c r="Q4" s="74"/>
      <c r="R4" s="74"/>
      <c r="T4" s="39"/>
      <c r="U4" s="38"/>
      <c r="V4" s="38"/>
      <c r="W4" s="38"/>
      <c r="X4" s="38"/>
      <c r="Y4" s="38"/>
      <c r="Z4" s="38"/>
      <c r="AA4" s="41"/>
      <c r="AC4" s="39"/>
      <c r="AD4" s="38"/>
      <c r="AE4" s="38"/>
      <c r="AF4" s="38"/>
      <c r="AG4" s="38"/>
      <c r="AH4" s="38"/>
    </row>
    <row r="5" spans="1:34" ht="15.6" thickBot="1" x14ac:dyDescent="0.3">
      <c r="A5" s="78" t="s">
        <v>62</v>
      </c>
      <c r="B5" s="79" t="s">
        <v>69</v>
      </c>
      <c r="C5" s="75"/>
      <c r="D5" s="59"/>
      <c r="E5" s="59"/>
      <c r="F5" s="59"/>
      <c r="G5" s="59"/>
      <c r="H5" s="59"/>
      <c r="I5" s="59"/>
      <c r="J5" s="59"/>
      <c r="K5" s="59"/>
      <c r="L5" s="52"/>
      <c r="M5" s="52"/>
      <c r="N5" s="52"/>
      <c r="O5" s="52"/>
      <c r="P5" s="52"/>
      <c r="Q5" s="52"/>
      <c r="R5" s="52"/>
      <c r="T5" s="39"/>
      <c r="U5" s="38"/>
      <c r="V5" s="38"/>
      <c r="W5" s="38"/>
      <c r="X5" s="38"/>
      <c r="Y5" s="38"/>
      <c r="Z5" s="38"/>
      <c r="AA5" s="41"/>
      <c r="AC5" s="39"/>
      <c r="AD5" s="38"/>
      <c r="AE5" s="38"/>
      <c r="AF5" s="38"/>
      <c r="AG5" s="38"/>
      <c r="AH5" s="38"/>
    </row>
    <row r="6" spans="1:34" ht="15.6" thickBot="1" x14ac:dyDescent="0.3">
      <c r="A6" s="78" t="s">
        <v>63</v>
      </c>
      <c r="B6" s="79" t="s">
        <v>69</v>
      </c>
      <c r="C6" s="75"/>
      <c r="D6" s="51"/>
      <c r="E6" s="51"/>
      <c r="F6" s="51"/>
      <c r="G6" s="51"/>
      <c r="H6" s="51"/>
      <c r="I6" s="51"/>
      <c r="J6" s="51"/>
      <c r="K6" s="51"/>
      <c r="L6" s="51"/>
      <c r="M6" s="51"/>
      <c r="N6" s="51"/>
      <c r="O6" s="51"/>
      <c r="P6" s="51"/>
      <c r="Q6" s="51"/>
      <c r="R6" s="52"/>
      <c r="T6" s="39"/>
      <c r="U6" s="38"/>
      <c r="V6" s="38"/>
      <c r="W6" s="38"/>
      <c r="X6" s="38"/>
      <c r="Y6" s="38"/>
      <c r="Z6" s="38"/>
      <c r="AA6" s="41"/>
      <c r="AC6" s="39"/>
      <c r="AD6" s="38"/>
      <c r="AE6" s="38"/>
      <c r="AF6" s="38"/>
      <c r="AG6" s="38"/>
      <c r="AH6" s="38"/>
    </row>
    <row r="7" spans="1:34" ht="30.6" thickBot="1" x14ac:dyDescent="0.3">
      <c r="A7" s="78" t="s">
        <v>48</v>
      </c>
      <c r="B7" s="79" t="s">
        <v>70</v>
      </c>
      <c r="C7" s="75">
        <f>C6+C5</f>
        <v>0</v>
      </c>
      <c r="D7" s="51">
        <f t="shared" ref="D7:K7" si="0">D6+D5</f>
        <v>0</v>
      </c>
      <c r="E7" s="51">
        <f t="shared" si="0"/>
        <v>0</v>
      </c>
      <c r="F7" s="51">
        <f t="shared" si="0"/>
        <v>0</v>
      </c>
      <c r="G7" s="51">
        <f t="shared" si="0"/>
        <v>0</v>
      </c>
      <c r="H7" s="51">
        <f t="shared" si="0"/>
        <v>0</v>
      </c>
      <c r="I7" s="51">
        <f t="shared" si="0"/>
        <v>0</v>
      </c>
      <c r="J7" s="51">
        <f t="shared" si="0"/>
        <v>0</v>
      </c>
      <c r="K7" s="51">
        <f t="shared" si="0"/>
        <v>0</v>
      </c>
      <c r="L7" s="51">
        <f t="shared" ref="L7:R7" si="1">L6+L5</f>
        <v>0</v>
      </c>
      <c r="M7" s="51">
        <f t="shared" ref="M7:Q7" si="2">M6+M5</f>
        <v>0</v>
      </c>
      <c r="N7" s="51">
        <f t="shared" si="2"/>
        <v>0</v>
      </c>
      <c r="O7" s="51">
        <f t="shared" si="2"/>
        <v>0</v>
      </c>
      <c r="P7" s="51">
        <f t="shared" si="2"/>
        <v>0</v>
      </c>
      <c r="Q7" s="51">
        <f t="shared" si="2"/>
        <v>0</v>
      </c>
      <c r="R7" s="52">
        <f t="shared" si="1"/>
        <v>0</v>
      </c>
      <c r="T7" s="39"/>
      <c r="U7" s="38"/>
      <c r="V7" s="38"/>
      <c r="W7" s="38"/>
      <c r="X7" s="38"/>
      <c r="Y7" s="38"/>
      <c r="Z7" s="38"/>
      <c r="AA7" s="41"/>
      <c r="AC7" s="39"/>
      <c r="AD7" s="38"/>
      <c r="AE7" s="38"/>
      <c r="AF7" s="38"/>
      <c r="AG7" s="38"/>
      <c r="AH7" s="38"/>
    </row>
    <row r="8" spans="1:34" ht="15.6" thickBot="1" x14ac:dyDescent="0.3">
      <c r="A8" s="78" t="s">
        <v>54</v>
      </c>
      <c r="B8" s="79" t="s">
        <v>70</v>
      </c>
      <c r="C8" s="75" t="str">
        <f>IFERROR(IF((C7/(SUM($C$7:$R$7)/COUNTIF($C$7:$R$7,"&gt;0")))&gt;=1.25,"X","V"),"")</f>
        <v/>
      </c>
      <c r="D8" s="51" t="str">
        <f t="shared" ref="D8:R8" si="3">IFERROR(IF((D7/(SUM($C$7:$R$7)/COUNTIF($C$7:$R$7,"&gt;0")))&gt;=1.25,"X","V"),"")</f>
        <v/>
      </c>
      <c r="E8" s="51" t="str">
        <f t="shared" si="3"/>
        <v/>
      </c>
      <c r="F8" s="51" t="str">
        <f t="shared" si="3"/>
        <v/>
      </c>
      <c r="G8" s="51" t="str">
        <f t="shared" si="3"/>
        <v/>
      </c>
      <c r="H8" s="51" t="str">
        <f t="shared" si="3"/>
        <v/>
      </c>
      <c r="I8" s="51" t="str">
        <f t="shared" si="3"/>
        <v/>
      </c>
      <c r="J8" s="51" t="str">
        <f t="shared" si="3"/>
        <v/>
      </c>
      <c r="K8" s="51" t="str">
        <f t="shared" si="3"/>
        <v/>
      </c>
      <c r="L8" s="51" t="str">
        <f t="shared" si="3"/>
        <v/>
      </c>
      <c r="M8" s="51" t="str">
        <f t="shared" si="3"/>
        <v/>
      </c>
      <c r="N8" s="51" t="str">
        <f t="shared" si="3"/>
        <v/>
      </c>
      <c r="O8" s="51" t="str">
        <f t="shared" si="3"/>
        <v/>
      </c>
      <c r="P8" s="51" t="str">
        <f t="shared" si="3"/>
        <v/>
      </c>
      <c r="Q8" s="51" t="str">
        <f t="shared" si="3"/>
        <v/>
      </c>
      <c r="R8" s="51" t="str">
        <f t="shared" si="3"/>
        <v/>
      </c>
      <c r="T8" s="39"/>
      <c r="U8" s="38"/>
      <c r="V8" s="38"/>
      <c r="W8" s="38"/>
      <c r="X8" s="38"/>
      <c r="Y8" s="38"/>
      <c r="Z8" s="38"/>
      <c r="AA8" s="41"/>
      <c r="AC8" s="39"/>
      <c r="AD8" s="38"/>
      <c r="AE8" s="38"/>
      <c r="AF8" s="38"/>
      <c r="AG8" s="38"/>
      <c r="AH8" s="38"/>
    </row>
    <row r="9" spans="1:34" ht="15.6" thickBot="1" x14ac:dyDescent="0.3">
      <c r="A9" s="78" t="s">
        <v>71</v>
      </c>
      <c r="B9" s="79" t="s">
        <v>72</v>
      </c>
      <c r="C9" s="75"/>
      <c r="D9" s="51"/>
      <c r="E9" s="51"/>
      <c r="F9" s="51"/>
      <c r="G9" s="51"/>
      <c r="H9" s="51"/>
      <c r="I9" s="51"/>
      <c r="J9" s="51"/>
      <c r="K9" s="51"/>
      <c r="L9" s="52"/>
      <c r="M9" s="52"/>
      <c r="N9" s="52"/>
      <c r="O9" s="52"/>
      <c r="P9" s="52"/>
      <c r="Q9" s="52"/>
      <c r="R9" s="52"/>
      <c r="T9" s="39"/>
      <c r="U9" s="38"/>
      <c r="V9" s="38"/>
      <c r="W9" s="38"/>
      <c r="X9" s="38"/>
      <c r="Y9" s="38"/>
      <c r="Z9" s="38"/>
      <c r="AA9" s="41"/>
      <c r="AC9" s="39"/>
      <c r="AD9" s="38"/>
      <c r="AE9" s="38"/>
      <c r="AF9" s="38"/>
      <c r="AG9" s="38"/>
      <c r="AH9" s="38"/>
    </row>
    <row r="10" spans="1:34" ht="30.6" thickBot="1" x14ac:dyDescent="0.3">
      <c r="A10" s="78" t="s">
        <v>73</v>
      </c>
      <c r="B10" s="79" t="s">
        <v>74</v>
      </c>
      <c r="C10" s="75"/>
      <c r="D10" s="51"/>
      <c r="E10" s="51"/>
      <c r="F10" s="51"/>
      <c r="G10" s="51"/>
      <c r="H10" s="51"/>
      <c r="I10" s="51"/>
      <c r="J10" s="51"/>
      <c r="K10" s="51"/>
      <c r="L10" s="51"/>
      <c r="M10" s="51"/>
      <c r="N10" s="51"/>
      <c r="O10" s="51"/>
      <c r="P10" s="51"/>
      <c r="Q10" s="51"/>
      <c r="R10" s="52"/>
    </row>
    <row r="11" spans="1:34" ht="45.6" thickBot="1" x14ac:dyDescent="0.3">
      <c r="A11" s="78" t="s">
        <v>49</v>
      </c>
      <c r="B11" s="79" t="s">
        <v>70</v>
      </c>
      <c r="C11" s="75" t="str">
        <f>IFERROR(C10/C9,"")</f>
        <v/>
      </c>
      <c r="D11" s="51" t="str">
        <f t="shared" ref="D11:R11" si="4">IFERROR(D10/D9,"")</f>
        <v/>
      </c>
      <c r="E11" s="51" t="str">
        <f t="shared" si="4"/>
        <v/>
      </c>
      <c r="F11" s="51" t="str">
        <f t="shared" si="4"/>
        <v/>
      </c>
      <c r="G11" s="51" t="str">
        <f t="shared" si="4"/>
        <v/>
      </c>
      <c r="H11" s="51" t="str">
        <f t="shared" si="4"/>
        <v/>
      </c>
      <c r="I11" s="51" t="str">
        <f t="shared" si="4"/>
        <v/>
      </c>
      <c r="J11" s="51" t="str">
        <f t="shared" si="4"/>
        <v/>
      </c>
      <c r="K11" s="51" t="str">
        <f t="shared" si="4"/>
        <v/>
      </c>
      <c r="L11" s="51" t="str">
        <f t="shared" si="4"/>
        <v/>
      </c>
      <c r="M11" s="51" t="str">
        <f t="shared" si="4"/>
        <v/>
      </c>
      <c r="N11" s="51" t="str">
        <f t="shared" si="4"/>
        <v/>
      </c>
      <c r="O11" s="51" t="str">
        <f t="shared" si="4"/>
        <v/>
      </c>
      <c r="P11" s="51" t="str">
        <f t="shared" si="4"/>
        <v/>
      </c>
      <c r="Q11" s="51" t="str">
        <f t="shared" si="4"/>
        <v/>
      </c>
      <c r="R11" s="51" t="str">
        <f t="shared" si="4"/>
        <v/>
      </c>
    </row>
    <row r="12" spans="1:34" ht="45.6" thickBot="1" x14ac:dyDescent="0.3">
      <c r="A12" s="78" t="s">
        <v>66</v>
      </c>
      <c r="B12" s="79" t="s">
        <v>70</v>
      </c>
      <c r="C12" s="75">
        <f>IF(C5=0,0,C11*0.3)</f>
        <v>0</v>
      </c>
      <c r="D12" s="51">
        <f t="shared" ref="D12:K12" si="5">IF(D5=0,0,D11*0.3)</f>
        <v>0</v>
      </c>
      <c r="E12" s="51">
        <f t="shared" si="5"/>
        <v>0</v>
      </c>
      <c r="F12" s="51">
        <f t="shared" si="5"/>
        <v>0</v>
      </c>
      <c r="G12" s="51">
        <f t="shared" si="5"/>
        <v>0</v>
      </c>
      <c r="H12" s="51">
        <f t="shared" si="5"/>
        <v>0</v>
      </c>
      <c r="I12" s="51">
        <f t="shared" si="5"/>
        <v>0</v>
      </c>
      <c r="J12" s="51">
        <f t="shared" si="5"/>
        <v>0</v>
      </c>
      <c r="K12" s="51">
        <f t="shared" si="5"/>
        <v>0</v>
      </c>
      <c r="L12" s="51">
        <f t="shared" ref="L12:R12" si="6">IF(L5=0,0,L11*0.3)</f>
        <v>0</v>
      </c>
      <c r="M12" s="51">
        <f t="shared" ref="M12:Q12" si="7">IF(M5=0,0,M11*0.3)</f>
        <v>0</v>
      </c>
      <c r="N12" s="51">
        <f t="shared" si="7"/>
        <v>0</v>
      </c>
      <c r="O12" s="51">
        <f t="shared" si="7"/>
        <v>0</v>
      </c>
      <c r="P12" s="51">
        <f t="shared" si="7"/>
        <v>0</v>
      </c>
      <c r="Q12" s="51">
        <f t="shared" si="7"/>
        <v>0</v>
      </c>
      <c r="R12" s="52">
        <f t="shared" si="6"/>
        <v>0</v>
      </c>
    </row>
    <row r="13" spans="1:34" ht="45.6" thickBot="1" x14ac:dyDescent="0.3">
      <c r="A13" s="78" t="s">
        <v>75</v>
      </c>
      <c r="B13" s="79" t="s">
        <v>70</v>
      </c>
      <c r="C13" s="75">
        <f>IF(C6=0,0,C11*2.5)</f>
        <v>0</v>
      </c>
      <c r="D13" s="51">
        <f t="shared" ref="D13:K13" si="8">IF(D6=0,0,D11*2.5)</f>
        <v>0</v>
      </c>
      <c r="E13" s="51">
        <f t="shared" si="8"/>
        <v>0</v>
      </c>
      <c r="F13" s="51">
        <f t="shared" si="8"/>
        <v>0</v>
      </c>
      <c r="G13" s="51">
        <f t="shared" si="8"/>
        <v>0</v>
      </c>
      <c r="H13" s="51">
        <f t="shared" si="8"/>
        <v>0</v>
      </c>
      <c r="I13" s="51">
        <f t="shared" si="8"/>
        <v>0</v>
      </c>
      <c r="J13" s="51">
        <f t="shared" si="8"/>
        <v>0</v>
      </c>
      <c r="K13" s="51">
        <f t="shared" si="8"/>
        <v>0</v>
      </c>
      <c r="L13" s="51">
        <f t="shared" ref="L13:R13" si="9">IF(L6=0,0,L11*2.5)</f>
        <v>0</v>
      </c>
      <c r="M13" s="51">
        <f t="shared" ref="M13:Q13" si="10">IF(M6=0,0,M11*2.5)</f>
        <v>0</v>
      </c>
      <c r="N13" s="51">
        <f t="shared" si="10"/>
        <v>0</v>
      </c>
      <c r="O13" s="51">
        <f t="shared" si="10"/>
        <v>0</v>
      </c>
      <c r="P13" s="51">
        <f t="shared" si="10"/>
        <v>0</v>
      </c>
      <c r="Q13" s="51">
        <f t="shared" si="10"/>
        <v>0</v>
      </c>
      <c r="R13" s="52">
        <f t="shared" si="9"/>
        <v>0</v>
      </c>
    </row>
    <row r="14" spans="1:34" ht="30.6" thickBot="1" x14ac:dyDescent="0.3">
      <c r="A14" s="78" t="s">
        <v>50</v>
      </c>
      <c r="B14" s="79" t="s">
        <v>70</v>
      </c>
      <c r="C14" s="75">
        <f>C13+C12</f>
        <v>0</v>
      </c>
      <c r="D14" s="51">
        <f t="shared" ref="D14:K14" si="11">D13+D12</f>
        <v>0</v>
      </c>
      <c r="E14" s="51">
        <f t="shared" si="11"/>
        <v>0</v>
      </c>
      <c r="F14" s="51">
        <f t="shared" si="11"/>
        <v>0</v>
      </c>
      <c r="G14" s="51">
        <f t="shared" si="11"/>
        <v>0</v>
      </c>
      <c r="H14" s="51">
        <f t="shared" si="11"/>
        <v>0</v>
      </c>
      <c r="I14" s="51">
        <f t="shared" si="11"/>
        <v>0</v>
      </c>
      <c r="J14" s="51">
        <f t="shared" si="11"/>
        <v>0</v>
      </c>
      <c r="K14" s="51">
        <f t="shared" si="11"/>
        <v>0</v>
      </c>
      <c r="L14" s="51">
        <f t="shared" ref="L14:R14" si="12">L13+L12</f>
        <v>0</v>
      </c>
      <c r="M14" s="51">
        <f t="shared" ref="M14:Q14" si="13">M13+M12</f>
        <v>0</v>
      </c>
      <c r="N14" s="51">
        <f t="shared" si="13"/>
        <v>0</v>
      </c>
      <c r="O14" s="51">
        <f t="shared" si="13"/>
        <v>0</v>
      </c>
      <c r="P14" s="51">
        <f t="shared" si="13"/>
        <v>0</v>
      </c>
      <c r="Q14" s="51">
        <f t="shared" si="13"/>
        <v>0</v>
      </c>
      <c r="R14" s="52">
        <f t="shared" si="12"/>
        <v>0</v>
      </c>
    </row>
    <row r="15" spans="1:34" ht="45.6" thickBot="1" x14ac:dyDescent="0.3">
      <c r="A15" s="78" t="s">
        <v>51</v>
      </c>
      <c r="B15" s="79" t="s">
        <v>70</v>
      </c>
      <c r="C15" s="75" t="str">
        <f>IFERROR(C7/C14,"")</f>
        <v/>
      </c>
      <c r="D15" s="75" t="str">
        <f t="shared" ref="D15:R15" si="14">IFERROR(D7/D14,"")</f>
        <v/>
      </c>
      <c r="E15" s="75" t="str">
        <f t="shared" si="14"/>
        <v/>
      </c>
      <c r="F15" s="75" t="str">
        <f t="shared" si="14"/>
        <v/>
      </c>
      <c r="G15" s="75" t="str">
        <f t="shared" si="14"/>
        <v/>
      </c>
      <c r="H15" s="75" t="str">
        <f t="shared" si="14"/>
        <v/>
      </c>
      <c r="I15" s="75" t="str">
        <f t="shared" si="14"/>
        <v/>
      </c>
      <c r="J15" s="75" t="str">
        <f t="shared" si="14"/>
        <v/>
      </c>
      <c r="K15" s="75" t="str">
        <f t="shared" si="14"/>
        <v/>
      </c>
      <c r="L15" s="75" t="str">
        <f t="shared" si="14"/>
        <v/>
      </c>
      <c r="M15" s="75" t="str">
        <f t="shared" si="14"/>
        <v/>
      </c>
      <c r="N15" s="75" t="str">
        <f t="shared" si="14"/>
        <v/>
      </c>
      <c r="O15" s="75" t="str">
        <f t="shared" si="14"/>
        <v/>
      </c>
      <c r="P15" s="75" t="str">
        <f t="shared" si="14"/>
        <v/>
      </c>
      <c r="Q15" s="75" t="str">
        <f t="shared" si="14"/>
        <v/>
      </c>
      <c r="R15" s="75" t="str">
        <f t="shared" si="14"/>
        <v/>
      </c>
    </row>
    <row r="16" spans="1:34" ht="30.6" thickBot="1" x14ac:dyDescent="0.3">
      <c r="A16" s="78" t="s">
        <v>76</v>
      </c>
      <c r="B16" s="79" t="s">
        <v>70</v>
      </c>
      <c r="C16" s="75" t="str">
        <f>IFERROR(IF(C8&lt;&gt;"X",((MIN($C$15:$R$15))/C15)*100,0),"")</f>
        <v/>
      </c>
      <c r="D16" s="75" t="str">
        <f t="shared" ref="D16:R16" si="15">IFERROR(IF(D8&lt;&gt;"X",((MIN($C$15:$R$15))/D15)*100,0),"")</f>
        <v/>
      </c>
      <c r="E16" s="75" t="str">
        <f t="shared" si="15"/>
        <v/>
      </c>
      <c r="F16" s="75" t="str">
        <f t="shared" si="15"/>
        <v/>
      </c>
      <c r="G16" s="75" t="str">
        <f t="shared" si="15"/>
        <v/>
      </c>
      <c r="H16" s="75" t="str">
        <f t="shared" si="15"/>
        <v/>
      </c>
      <c r="I16" s="75" t="str">
        <f t="shared" si="15"/>
        <v/>
      </c>
      <c r="J16" s="75" t="str">
        <f t="shared" si="15"/>
        <v/>
      </c>
      <c r="K16" s="75" t="str">
        <f t="shared" si="15"/>
        <v/>
      </c>
      <c r="L16" s="75" t="str">
        <f t="shared" si="15"/>
        <v/>
      </c>
      <c r="M16" s="75" t="str">
        <f t="shared" si="15"/>
        <v/>
      </c>
      <c r="N16" s="75" t="str">
        <f t="shared" si="15"/>
        <v/>
      </c>
      <c r="O16" s="75" t="str">
        <f t="shared" si="15"/>
        <v/>
      </c>
      <c r="P16" s="75" t="str">
        <f t="shared" si="15"/>
        <v/>
      </c>
      <c r="Q16" s="75" t="str">
        <f t="shared" si="15"/>
        <v/>
      </c>
      <c r="R16" s="75" t="str">
        <f t="shared" si="15"/>
        <v/>
      </c>
    </row>
    <row r="17" spans="1:28" ht="30.6" thickBot="1" x14ac:dyDescent="0.3">
      <c r="A17" s="78" t="s">
        <v>52</v>
      </c>
      <c r="B17" s="79" t="s">
        <v>70</v>
      </c>
      <c r="C17" s="75" t="str">
        <f>IFERROR(C16/SUM($C$16:$R$16),"")</f>
        <v/>
      </c>
      <c r="D17" s="75" t="str">
        <f t="shared" ref="D17:R17" si="16">IFERROR(D16/SUM($C$16:$R$16),"")</f>
        <v/>
      </c>
      <c r="E17" s="75" t="str">
        <f t="shared" si="16"/>
        <v/>
      </c>
      <c r="F17" s="75" t="str">
        <f t="shared" si="16"/>
        <v/>
      </c>
      <c r="G17" s="75" t="str">
        <f t="shared" si="16"/>
        <v/>
      </c>
      <c r="H17" s="75" t="str">
        <f t="shared" si="16"/>
        <v/>
      </c>
      <c r="I17" s="75" t="str">
        <f t="shared" si="16"/>
        <v/>
      </c>
      <c r="J17" s="75" t="str">
        <f t="shared" si="16"/>
        <v/>
      </c>
      <c r="K17" s="75" t="str">
        <f t="shared" si="16"/>
        <v/>
      </c>
      <c r="L17" s="75" t="str">
        <f t="shared" si="16"/>
        <v/>
      </c>
      <c r="M17" s="75" t="str">
        <f t="shared" si="16"/>
        <v/>
      </c>
      <c r="N17" s="75" t="str">
        <f t="shared" si="16"/>
        <v/>
      </c>
      <c r="O17" s="75" t="str">
        <f t="shared" si="16"/>
        <v/>
      </c>
      <c r="P17" s="75" t="str">
        <f t="shared" si="16"/>
        <v/>
      </c>
      <c r="Q17" s="75" t="str">
        <f t="shared" si="16"/>
        <v/>
      </c>
      <c r="R17" s="75" t="str">
        <f t="shared" si="16"/>
        <v/>
      </c>
    </row>
    <row r="18" spans="1:28" ht="15.6" thickBot="1" x14ac:dyDescent="0.3">
      <c r="A18" s="78" t="s">
        <v>55</v>
      </c>
      <c r="B18" s="79" t="s">
        <v>69</v>
      </c>
      <c r="C18" s="75"/>
      <c r="D18" s="51"/>
      <c r="E18" s="51"/>
      <c r="F18" s="51"/>
      <c r="G18" s="51"/>
      <c r="H18" s="51"/>
      <c r="I18" s="51"/>
      <c r="J18" s="51"/>
      <c r="K18" s="51"/>
      <c r="L18" s="51"/>
      <c r="M18" s="51"/>
      <c r="N18" s="51"/>
      <c r="O18" s="51"/>
      <c r="P18" s="51"/>
      <c r="Q18" s="51"/>
      <c r="R18" s="52"/>
    </row>
    <row r="19" spans="1:28" ht="15" x14ac:dyDescent="0.25">
      <c r="A19" s="39"/>
      <c r="B19" s="39"/>
      <c r="C19" s="39"/>
      <c r="D19" s="39"/>
      <c r="E19" s="39"/>
      <c r="F19" s="39"/>
      <c r="G19" s="39"/>
      <c r="H19" s="39"/>
      <c r="I19" s="39"/>
      <c r="J19" s="39"/>
      <c r="K19" s="39"/>
      <c r="L19" s="39"/>
      <c r="M19" s="39"/>
      <c r="N19" s="39"/>
      <c r="O19" s="39"/>
      <c r="P19" s="39"/>
      <c r="Q19" s="39"/>
      <c r="R19" s="39"/>
    </row>
    <row r="20" spans="1:28" x14ac:dyDescent="0.25">
      <c r="A20" s="41"/>
      <c r="B20" s="41"/>
      <c r="C20" s="41"/>
      <c r="D20" s="41"/>
      <c r="E20" s="41"/>
      <c r="F20" s="41"/>
      <c r="G20" s="41"/>
      <c r="H20" s="41"/>
      <c r="I20" s="41"/>
      <c r="J20" s="41"/>
      <c r="K20" s="41"/>
      <c r="L20" s="41"/>
      <c r="M20" s="41"/>
      <c r="N20" s="41"/>
      <c r="O20" s="41"/>
      <c r="P20" s="41"/>
      <c r="Q20" s="41"/>
      <c r="R20" s="41"/>
    </row>
    <row r="23" spans="1:28" ht="15" x14ac:dyDescent="0.25">
      <c r="C23" s="37"/>
      <c r="D23" s="37"/>
      <c r="E23" s="37"/>
      <c r="F23" s="37"/>
      <c r="G23" s="37"/>
      <c r="H23" s="37"/>
      <c r="I23" s="37"/>
      <c r="J23" s="37"/>
      <c r="K23" s="37"/>
      <c r="L23" s="37"/>
      <c r="M23" s="37"/>
      <c r="N23" s="37"/>
      <c r="O23" s="37"/>
      <c r="P23" s="37"/>
      <c r="Q23" s="37"/>
      <c r="R23" s="37"/>
    </row>
    <row r="24" spans="1:28" ht="15" x14ac:dyDescent="0.25">
      <c r="C24" s="37"/>
      <c r="D24" s="37"/>
      <c r="E24" s="37"/>
      <c r="F24" s="37"/>
      <c r="G24" s="37"/>
      <c r="H24" s="37"/>
      <c r="I24" s="37"/>
      <c r="J24" s="37"/>
      <c r="K24" s="37"/>
      <c r="L24" s="37"/>
      <c r="M24" s="37"/>
      <c r="N24" s="37"/>
      <c r="O24" s="37"/>
      <c r="P24" s="37"/>
      <c r="Q24" s="37"/>
      <c r="R24" s="37"/>
      <c r="W24" s="38"/>
      <c r="X24" s="41"/>
    </row>
    <row r="25" spans="1:28" ht="15" x14ac:dyDescent="0.25">
      <c r="C25" s="37"/>
      <c r="D25" s="37"/>
      <c r="E25" s="37"/>
      <c r="F25" s="37"/>
      <c r="G25" s="37"/>
      <c r="H25" s="37"/>
      <c r="I25" s="37"/>
      <c r="J25" s="37"/>
      <c r="K25" s="37"/>
      <c r="L25" s="37"/>
      <c r="M25" s="37"/>
      <c r="N25" s="37"/>
      <c r="O25" s="37"/>
      <c r="P25" s="37"/>
      <c r="Q25" s="37"/>
      <c r="R25" s="37"/>
      <c r="W25" s="38"/>
      <c r="X25" s="41"/>
    </row>
    <row r="26" spans="1:28" ht="15" x14ac:dyDescent="0.25">
      <c r="C26" s="37"/>
      <c r="D26" s="37"/>
      <c r="E26" s="37"/>
      <c r="F26" s="37"/>
      <c r="G26" s="37"/>
      <c r="H26" s="37"/>
      <c r="I26" s="37"/>
      <c r="J26" s="37"/>
      <c r="K26" s="37"/>
      <c r="L26" s="37"/>
      <c r="M26" s="37"/>
      <c r="N26" s="37"/>
      <c r="O26" s="37"/>
      <c r="P26" s="37"/>
      <c r="Q26" s="37"/>
      <c r="R26" s="37"/>
      <c r="W26" s="38"/>
      <c r="X26" s="41"/>
    </row>
    <row r="27" spans="1:28" ht="15" x14ac:dyDescent="0.25">
      <c r="C27" s="37"/>
      <c r="D27" s="37"/>
      <c r="E27" s="37"/>
      <c r="F27" s="37"/>
      <c r="G27" s="37"/>
      <c r="H27" s="37"/>
      <c r="I27" s="37"/>
      <c r="J27" s="37"/>
      <c r="K27" s="37"/>
      <c r="L27" s="37"/>
      <c r="M27" s="37"/>
      <c r="N27" s="37"/>
      <c r="O27" s="37"/>
      <c r="P27" s="37"/>
      <c r="Q27" s="37"/>
      <c r="R27" s="37"/>
      <c r="W27" s="38"/>
      <c r="X27" s="41"/>
    </row>
    <row r="30" spans="1:28" ht="15" x14ac:dyDescent="0.25">
      <c r="C30" s="38"/>
      <c r="D30" s="38"/>
      <c r="E30" s="38"/>
      <c r="F30" s="38"/>
      <c r="G30" s="38"/>
      <c r="H30" s="38"/>
      <c r="I30" s="38"/>
      <c r="J30" s="38"/>
      <c r="K30" s="38"/>
      <c r="L30" s="38"/>
      <c r="M30" s="38"/>
      <c r="N30" s="38"/>
      <c r="O30" s="38"/>
      <c r="P30" s="38"/>
      <c r="Q30" s="38"/>
      <c r="R30" s="38"/>
      <c r="S30" s="38"/>
      <c r="T30" s="38"/>
      <c r="U30" s="41"/>
      <c r="W30" s="39"/>
      <c r="X30" s="38"/>
      <c r="Y30" s="38"/>
      <c r="Z30" s="38"/>
      <c r="AA30" s="38"/>
      <c r="AB30" s="38"/>
    </row>
    <row r="31" spans="1:28" ht="15" x14ac:dyDescent="0.25">
      <c r="C31" s="38"/>
      <c r="D31" s="38"/>
      <c r="E31" s="38"/>
      <c r="F31" s="38"/>
      <c r="G31" s="38"/>
      <c r="H31" s="38"/>
      <c r="I31" s="38"/>
      <c r="J31" s="38"/>
      <c r="K31" s="38"/>
      <c r="L31" s="38"/>
      <c r="M31" s="38"/>
      <c r="N31" s="38"/>
      <c r="O31" s="38"/>
      <c r="P31" s="38"/>
      <c r="Q31" s="38"/>
      <c r="R31" s="38"/>
      <c r="S31" s="38"/>
      <c r="T31" s="38"/>
      <c r="U31" s="41"/>
      <c r="W31" s="39"/>
      <c r="X31" s="38"/>
      <c r="Y31" s="38"/>
      <c r="Z31" s="38"/>
      <c r="AA31" s="38"/>
      <c r="AB31" s="38"/>
    </row>
    <row r="32" spans="1:28" ht="15" x14ac:dyDescent="0.25">
      <c r="C32" s="38"/>
      <c r="D32" s="38"/>
      <c r="E32" s="38"/>
      <c r="F32" s="38"/>
      <c r="G32" s="38"/>
      <c r="H32" s="38"/>
      <c r="I32" s="38"/>
      <c r="J32" s="38"/>
      <c r="K32" s="38"/>
      <c r="L32" s="38"/>
      <c r="M32" s="38"/>
      <c r="N32" s="38"/>
      <c r="O32" s="38"/>
      <c r="P32" s="38"/>
      <c r="Q32" s="38"/>
      <c r="R32" s="38"/>
      <c r="S32" s="38"/>
      <c r="T32" s="38"/>
      <c r="U32" s="41"/>
      <c r="W32" s="39"/>
      <c r="X32" s="38"/>
      <c r="Y32" s="38"/>
      <c r="Z32" s="38"/>
      <c r="AA32" s="38"/>
      <c r="AB32" s="38"/>
    </row>
    <row r="33" spans="3:30" ht="15" x14ac:dyDescent="0.25">
      <c r="C33" s="38"/>
      <c r="D33" s="38"/>
      <c r="E33" s="38"/>
      <c r="F33" s="38"/>
      <c r="G33" s="38"/>
      <c r="H33" s="38"/>
      <c r="I33" s="38"/>
      <c r="J33" s="38"/>
      <c r="K33" s="38"/>
      <c r="L33" s="38"/>
      <c r="M33" s="38"/>
      <c r="N33" s="38"/>
      <c r="O33" s="38"/>
      <c r="P33" s="38"/>
      <c r="Q33" s="38"/>
      <c r="R33" s="38"/>
      <c r="S33" s="38"/>
      <c r="T33" s="38"/>
      <c r="U33" s="41"/>
      <c r="W33" s="39"/>
      <c r="X33" s="38"/>
      <c r="Y33" s="38"/>
      <c r="Z33" s="38"/>
      <c r="AA33" s="38"/>
      <c r="AB33" s="38"/>
    </row>
    <row r="42" spans="3:30" ht="15" x14ac:dyDescent="0.25">
      <c r="AC42" s="38"/>
      <c r="AD42" s="41"/>
    </row>
    <row r="43" spans="3:30" ht="15" x14ac:dyDescent="0.25">
      <c r="AC43" s="38"/>
      <c r="AD43" s="41"/>
    </row>
    <row r="44" spans="3:30" ht="15" x14ac:dyDescent="0.25">
      <c r="AC44" s="38"/>
      <c r="AD44" s="41"/>
    </row>
    <row r="45" spans="3:30" ht="15" x14ac:dyDescent="0.25">
      <c r="AC45" s="38"/>
      <c r="AD45" s="41"/>
    </row>
    <row r="46" spans="3:30" ht="15" x14ac:dyDescent="0.25">
      <c r="AC46" s="38"/>
      <c r="AD46" s="41"/>
    </row>
  </sheetData>
  <mergeCells count="19">
    <mergeCell ref="Q3:Q4"/>
    <mergeCell ref="R3:R4"/>
    <mergeCell ref="L3:L4"/>
    <mergeCell ref="M3:M4"/>
    <mergeCell ref="N3:N4"/>
    <mergeCell ref="O3:O4"/>
    <mergeCell ref="P3:P4"/>
    <mergeCell ref="A3:B3"/>
    <mergeCell ref="A2:B2"/>
    <mergeCell ref="A1:R1"/>
    <mergeCell ref="C3:C4"/>
    <mergeCell ref="D3:D4"/>
    <mergeCell ref="E3:E4"/>
    <mergeCell ref="F3:F4"/>
    <mergeCell ref="G3:G4"/>
    <mergeCell ref="H3:H4"/>
    <mergeCell ref="I3:I4"/>
    <mergeCell ref="J3:J4"/>
    <mergeCell ref="K3:K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
  <sheetViews>
    <sheetView rightToLeft="1" view="pageBreakPreview" zoomScaleNormal="100" zoomScaleSheetLayoutView="100" workbookViewId="0">
      <pane xSplit="1" ySplit="3" topLeftCell="E4" activePane="bottomRight" state="frozen"/>
      <selection pane="topRight" activeCell="B1" sqref="B1"/>
      <selection pane="bottomLeft" activeCell="A4" sqref="A4"/>
      <selection pane="bottomRight" activeCell="D2" sqref="D2"/>
    </sheetView>
  </sheetViews>
  <sheetFormatPr defaultColWidth="12.5" defaultRowHeight="13.8" x14ac:dyDescent="0.25"/>
  <cols>
    <col min="1" max="1" width="28.09765625" customWidth="1"/>
    <col min="19" max="19" width="17.3984375" bestFit="1" customWidth="1"/>
    <col min="20" max="20" width="7.8984375" bestFit="1" customWidth="1"/>
  </cols>
  <sheetData>
    <row r="1" spans="1:20" ht="36" customHeight="1" thickBot="1" x14ac:dyDescent="0.3">
      <c r="A1" s="86" t="s">
        <v>83</v>
      </c>
      <c r="B1" s="72"/>
      <c r="C1" s="72"/>
      <c r="D1" s="72"/>
      <c r="E1" s="72"/>
      <c r="F1" s="72"/>
      <c r="G1" s="72"/>
      <c r="H1" s="72"/>
      <c r="I1" s="72"/>
      <c r="J1" s="72"/>
      <c r="K1" s="72"/>
      <c r="L1" s="72"/>
      <c r="M1" s="72"/>
      <c r="N1" s="72"/>
      <c r="O1" s="72"/>
      <c r="P1" s="72"/>
      <c r="Q1" s="72"/>
      <c r="S1" s="81" t="s">
        <v>77</v>
      </c>
      <c r="T1" s="81">
        <f>6000000-150000</f>
        <v>5850000</v>
      </c>
    </row>
    <row r="2" spans="1:20" ht="16.2" thickBot="1" x14ac:dyDescent="0.3">
      <c r="A2" s="71" t="s">
        <v>13</v>
      </c>
      <c r="B2" s="54">
        <f>מחיר!C2</f>
        <v>0</v>
      </c>
      <c r="C2" s="54">
        <f>מחיר!D2</f>
        <v>0</v>
      </c>
      <c r="D2" s="54">
        <f>מחיר!E2</f>
        <v>0</v>
      </c>
      <c r="E2" s="54">
        <f>מחיר!F2</f>
        <v>0</v>
      </c>
      <c r="F2" s="54">
        <f>מחיר!G2</f>
        <v>0</v>
      </c>
      <c r="G2" s="54">
        <f>מחיר!H2</f>
        <v>0</v>
      </c>
      <c r="H2" s="54">
        <f>מחיר!I2</f>
        <v>0</v>
      </c>
      <c r="I2" s="54">
        <f>מחיר!J2</f>
        <v>0</v>
      </c>
      <c r="J2" s="54">
        <f>מחיר!K2</f>
        <v>0</v>
      </c>
      <c r="K2" s="54">
        <f>מחיר!L2</f>
        <v>0</v>
      </c>
      <c r="L2" s="54">
        <f>מחיר!M2</f>
        <v>0</v>
      </c>
      <c r="M2" s="54">
        <f>מחיר!N2</f>
        <v>0</v>
      </c>
      <c r="N2" s="54">
        <f>מחיר!O2</f>
        <v>0</v>
      </c>
      <c r="O2" s="54">
        <f>מחיר!P2</f>
        <v>0</v>
      </c>
      <c r="P2" s="54">
        <f>מחיר!Q2</f>
        <v>0</v>
      </c>
      <c r="Q2" s="54">
        <f>מחיר!R2</f>
        <v>0</v>
      </c>
    </row>
    <row r="3" spans="1:20" ht="16.2" thickBot="1" x14ac:dyDescent="0.3">
      <c r="A3" s="71" t="s">
        <v>64</v>
      </c>
      <c r="B3" s="80" t="str">
        <f>_xlfn.IFNA(HLOOKUP(B2,'תנאי סף'!$C$1:$R$2,2,FALSE),"")</f>
        <v/>
      </c>
      <c r="C3" s="80" t="str">
        <f>_xlfn.IFNA(HLOOKUP(C2,'תנאי סף'!$C$1:$R$2,2,FALSE),"")</f>
        <v/>
      </c>
      <c r="D3" s="80" t="str">
        <f>_xlfn.IFNA(HLOOKUP(D2,'תנאי סף'!$C$1:$R$2,2,FALSE),"")</f>
        <v/>
      </c>
      <c r="E3" s="80" t="str">
        <f>_xlfn.IFNA(HLOOKUP(E2,'תנאי סף'!$C$1:$R$2,2,FALSE),"")</f>
        <v/>
      </c>
      <c r="F3" s="80" t="str">
        <f>_xlfn.IFNA(HLOOKUP(F2,'תנאי סף'!$C$1:$R$2,2,FALSE),"")</f>
        <v/>
      </c>
      <c r="G3" s="80" t="str">
        <f>_xlfn.IFNA(HLOOKUP(G2,'תנאי סף'!$C$1:$R$2,2,FALSE),"")</f>
        <v/>
      </c>
      <c r="H3" s="80" t="str">
        <f>_xlfn.IFNA(HLOOKUP(H2,'תנאי סף'!$C$1:$R$2,2,FALSE),"")</f>
        <v/>
      </c>
      <c r="I3" s="80" t="str">
        <f>_xlfn.IFNA(HLOOKUP(I2,'תנאי סף'!$C$1:$R$2,2,FALSE),"")</f>
        <v/>
      </c>
      <c r="J3" s="80" t="str">
        <f>_xlfn.IFNA(HLOOKUP(J2,'תנאי סף'!$C$1:$R$2,2,FALSE),"")</f>
        <v/>
      </c>
      <c r="K3" s="80" t="str">
        <f>_xlfn.IFNA(HLOOKUP(K2,'תנאי סף'!$C$1:$R$2,2,FALSE),"")</f>
        <v/>
      </c>
      <c r="L3" s="80" t="str">
        <f>_xlfn.IFNA(HLOOKUP(L2,'תנאי סף'!$C$1:$R$2,2,FALSE),"")</f>
        <v/>
      </c>
      <c r="M3" s="80" t="str">
        <f>_xlfn.IFNA(HLOOKUP(M2,'תנאי סף'!$C$1:$R$2,2,FALSE),"")</f>
        <v/>
      </c>
      <c r="N3" s="80" t="str">
        <f>_xlfn.IFNA(HLOOKUP(N2,'תנאי סף'!$C$1:$R$2,2,FALSE),"")</f>
        <v/>
      </c>
      <c r="O3" s="80" t="str">
        <f>_xlfn.IFNA(HLOOKUP(O2,'תנאי סף'!$C$1:$R$2,2,FALSE),"")</f>
        <v/>
      </c>
      <c r="P3" s="80" t="str">
        <f>_xlfn.IFNA(HLOOKUP(P2,'תנאי סף'!$C$1:$R$2,2,FALSE),"")</f>
        <v/>
      </c>
      <c r="Q3" s="80" t="str">
        <f>_xlfn.IFNA(HLOOKUP(Q2,'תנאי סף'!$C$1:$R$2,2,FALSE),"")</f>
        <v/>
      </c>
    </row>
    <row r="4" spans="1:20" ht="106.8" thickBot="1" x14ac:dyDescent="0.3">
      <c r="A4" s="82" t="s">
        <v>78</v>
      </c>
      <c r="B4" s="59">
        <f>IFERROR(מחיר!C17*$T$1,0)</f>
        <v>0</v>
      </c>
      <c r="C4" s="59">
        <f>IFERROR(מחיר!D17*$T$1,0)</f>
        <v>0</v>
      </c>
      <c r="D4" s="59">
        <f>IFERROR(מחיר!E17*$T$1,0)</f>
        <v>0</v>
      </c>
      <c r="E4" s="59">
        <f>IFERROR(מחיר!F17*$T$1,0)</f>
        <v>0</v>
      </c>
      <c r="F4" s="59">
        <f>IFERROR(מחיר!G17*$T$1,0)</f>
        <v>0</v>
      </c>
      <c r="G4" s="59">
        <f>IFERROR(מחיר!H17*$T$1,0)</f>
        <v>0</v>
      </c>
      <c r="H4" s="59">
        <f>IFERROR(מחיר!I17*$T$1,0)</f>
        <v>0</v>
      </c>
      <c r="I4" s="59">
        <f>IFERROR(מחיר!J17*$T$1,0)</f>
        <v>0</v>
      </c>
      <c r="J4" s="59">
        <f>IFERROR(מחיר!K17*$T$1,0)</f>
        <v>0</v>
      </c>
      <c r="K4" s="59">
        <f>IFERROR(מחיר!L17*$T$1,0)</f>
        <v>0</v>
      </c>
      <c r="L4" s="59">
        <f>IFERROR(מחיר!M17*$T$1,0)</f>
        <v>0</v>
      </c>
      <c r="M4" s="59">
        <f>IFERROR(מחיר!N17*$T$1,0)</f>
        <v>0</v>
      </c>
      <c r="N4" s="59">
        <f>IFERROR(מחיר!O17*$T$1,0)</f>
        <v>0</v>
      </c>
      <c r="O4" s="59">
        <f>IFERROR(מחיר!P17*$T$1,0)</f>
        <v>0</v>
      </c>
      <c r="P4" s="59">
        <f>IFERROR(מחיר!Q17*$T$1,0)</f>
        <v>0</v>
      </c>
      <c r="Q4" s="52">
        <f>IFERROR(מחיר!R17*$T$1,0)</f>
        <v>0</v>
      </c>
    </row>
    <row r="5" spans="1:20" ht="106.8" thickBot="1" x14ac:dyDescent="0.3">
      <c r="A5" s="83" t="s">
        <v>79</v>
      </c>
      <c r="B5" s="51" t="str">
        <f>IFERROR(B4/מחיר!C7,"")</f>
        <v/>
      </c>
      <c r="C5" s="51" t="str">
        <f>IFERROR(C4/מחיר!D7,"")</f>
        <v/>
      </c>
      <c r="D5" s="51" t="str">
        <f>IFERROR(D4/מחיר!E7,"")</f>
        <v/>
      </c>
      <c r="E5" s="51" t="str">
        <f>IFERROR(E4/מחיר!F7,"")</f>
        <v/>
      </c>
      <c r="F5" s="51" t="str">
        <f>IFERROR(F4/מחיר!G7,"")</f>
        <v/>
      </c>
      <c r="G5" s="51" t="str">
        <f>IFERROR(G4/מחיר!H7,"")</f>
        <v/>
      </c>
      <c r="H5" s="51" t="str">
        <f>IFERROR(H4/מחיר!I7,"")</f>
        <v/>
      </c>
      <c r="I5" s="51" t="str">
        <f>IFERROR(I4/מחיר!J7,"")</f>
        <v/>
      </c>
      <c r="J5" s="51" t="str">
        <f>IFERROR(J4/מחיר!K7,"")</f>
        <v/>
      </c>
      <c r="K5" s="51" t="str">
        <f>IFERROR(K4/מחיר!L7,"")</f>
        <v/>
      </c>
      <c r="L5" s="51" t="str">
        <f>IFERROR(L4/מחיר!M7,"")</f>
        <v/>
      </c>
      <c r="M5" s="51" t="str">
        <f>IFERROR(M4/מחיר!N7,"")</f>
        <v/>
      </c>
      <c r="N5" s="51" t="str">
        <f>IFERROR(N4/מחיר!O7,"")</f>
        <v/>
      </c>
      <c r="O5" s="51" t="str">
        <f>IFERROR(O4/מחיר!P7,"")</f>
        <v/>
      </c>
      <c r="P5" s="51" t="str">
        <f>IFERROR(P4/מחיר!Q7,"")</f>
        <v/>
      </c>
      <c r="Q5" s="51" t="str">
        <f>IFERROR(Q4/מחיר!R7,"")</f>
        <v/>
      </c>
    </row>
    <row r="6" spans="1:20" ht="166.2" thickBot="1" x14ac:dyDescent="0.3">
      <c r="A6" s="84" t="s">
        <v>80</v>
      </c>
      <c r="B6" s="85">
        <f>IF(B5&gt;52,52*מחיר!C7,B4)</f>
        <v>0</v>
      </c>
      <c r="C6" s="85">
        <f>IF(C5&gt;52,52*מחיר!D7,C4)</f>
        <v>0</v>
      </c>
      <c r="D6" s="85">
        <f>IF(D5&gt;52,52*מחיר!E7,D4)</f>
        <v>0</v>
      </c>
      <c r="E6" s="85">
        <f>IF(E5&gt;52,52*מחיר!F7,E4)</f>
        <v>0</v>
      </c>
      <c r="F6" s="85">
        <f>IF(F5&gt;52,52*מחיר!G7,F4)</f>
        <v>0</v>
      </c>
      <c r="G6" s="85">
        <f>IF(G5&gt;52,52*מחיר!H7,G4)</f>
        <v>0</v>
      </c>
      <c r="H6" s="85">
        <f>IF(H5&gt;52,52*מחיר!I7,H4)</f>
        <v>0</v>
      </c>
      <c r="I6" s="85">
        <f>IF(I5&gt;52,52*מחיר!J7,I4)</f>
        <v>0</v>
      </c>
      <c r="J6" s="85">
        <f>IF(J5&gt;52,52*מחיר!K7,J4)</f>
        <v>0</v>
      </c>
      <c r="K6" s="85">
        <f>IF(K5&gt;52,52*מחיר!L7,K4)</f>
        <v>0</v>
      </c>
      <c r="L6" s="85">
        <f>IF(L5&gt;52,52*מחיר!M7,L4)</f>
        <v>0</v>
      </c>
      <c r="M6" s="85">
        <f>IF(M5&gt;52,52*מחיר!N7,M4)</f>
        <v>0</v>
      </c>
      <c r="N6" s="85">
        <f>IF(N5&gt;52,52*מחיר!O7,N4)</f>
        <v>0</v>
      </c>
      <c r="O6" s="85">
        <f>IF(O5&gt;52,52*מחיר!P7,O4)</f>
        <v>0</v>
      </c>
      <c r="P6" s="85">
        <f>IF(P5&gt;52,52*מחיר!Q7,P4)</f>
        <v>0</v>
      </c>
      <c r="Q6" s="85">
        <f>IF(Q5&gt;52,52*מחיר!R7,Q4)</f>
        <v>0</v>
      </c>
    </row>
  </sheetData>
  <mergeCells count="1">
    <mergeCell ref="A1:Q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DED8F-4527-4968-A0A7-699E0FE53571}">
  <dimension ref="A1:T9"/>
  <sheetViews>
    <sheetView rightToLeft="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L18" sqref="L18"/>
    </sheetView>
  </sheetViews>
  <sheetFormatPr defaultColWidth="32.3984375" defaultRowHeight="13.8" x14ac:dyDescent="0.25"/>
  <cols>
    <col min="1" max="1" width="38.5" bestFit="1" customWidth="1"/>
    <col min="2" max="17" width="9.69921875" customWidth="1"/>
    <col min="18" max="18" width="21.3984375" customWidth="1"/>
    <col min="19" max="19" width="25.3984375" bestFit="1" customWidth="1"/>
    <col min="20" max="20" width="7.8984375" bestFit="1" customWidth="1"/>
  </cols>
  <sheetData>
    <row r="1" spans="1:20" ht="35.4" customHeight="1" thickBot="1" x14ac:dyDescent="0.35">
      <c r="A1" s="86" t="s">
        <v>85</v>
      </c>
      <c r="B1" s="72"/>
      <c r="C1" s="72"/>
      <c r="D1" s="72"/>
      <c r="E1" s="72"/>
      <c r="F1" s="72"/>
      <c r="G1" s="72"/>
      <c r="H1" s="72"/>
      <c r="I1" s="72"/>
      <c r="J1" s="72"/>
      <c r="K1" s="72"/>
      <c r="L1" s="72"/>
      <c r="M1" s="72"/>
      <c r="N1" s="72"/>
      <c r="O1" s="72"/>
      <c r="P1" s="72"/>
      <c r="Q1" s="72"/>
      <c r="S1" s="88" t="s">
        <v>90</v>
      </c>
      <c r="T1" s="88">
        <v>150000</v>
      </c>
    </row>
    <row r="2" spans="1:20" ht="16.2" thickBot="1" x14ac:dyDescent="0.3">
      <c r="A2" s="71" t="s">
        <v>13</v>
      </c>
      <c r="B2" s="54">
        <f>מחיר!C2</f>
        <v>0</v>
      </c>
      <c r="C2" s="54">
        <f>מחיר!D2</f>
        <v>0</v>
      </c>
      <c r="D2" s="54">
        <f>מחיר!E2</f>
        <v>0</v>
      </c>
      <c r="E2" s="54">
        <f>מחיר!F2</f>
        <v>0</v>
      </c>
      <c r="F2" s="54">
        <f>מחיר!G2</f>
        <v>0</v>
      </c>
      <c r="G2" s="54">
        <f>מחיר!H2</f>
        <v>0</v>
      </c>
      <c r="H2" s="54">
        <f>מחיר!I2</f>
        <v>0</v>
      </c>
      <c r="I2" s="54">
        <f>מחיר!J2</f>
        <v>0</v>
      </c>
      <c r="J2" s="54">
        <f>מחיר!K2</f>
        <v>0</v>
      </c>
      <c r="K2" s="54">
        <f>מחיר!L2</f>
        <v>0</v>
      </c>
      <c r="L2" s="54">
        <f>מחיר!M2</f>
        <v>0</v>
      </c>
      <c r="M2" s="54">
        <f>מחיר!N2</f>
        <v>0</v>
      </c>
      <c r="N2" s="54">
        <f>מחיר!O2</f>
        <v>0</v>
      </c>
      <c r="O2" s="54">
        <f>מחיר!P2</f>
        <v>0</v>
      </c>
      <c r="P2" s="54">
        <f>מחיר!Q2</f>
        <v>0</v>
      </c>
      <c r="Q2" s="54">
        <f>מחיר!R2</f>
        <v>0</v>
      </c>
      <c r="S2" s="89" t="s">
        <v>87</v>
      </c>
      <c r="T2" s="87">
        <f>IF(SUM(B6:Q6)&gt;0,T1*0.2,0)</f>
        <v>0</v>
      </c>
    </row>
    <row r="3" spans="1:20" ht="16.2" thickBot="1" x14ac:dyDescent="0.3">
      <c r="A3" s="71" t="s">
        <v>64</v>
      </c>
      <c r="B3" s="80" t="str">
        <f>_xlfn.IFNA(HLOOKUP(B2,'תנאי סף'!$C$1:$R$2,2,FALSE),"")</f>
        <v/>
      </c>
      <c r="C3" s="80" t="str">
        <f>_xlfn.IFNA(HLOOKUP(C2,'תנאי סף'!$C$1:$R$2,2,FALSE),"")</f>
        <v/>
      </c>
      <c r="D3" s="80" t="str">
        <f>_xlfn.IFNA(HLOOKUP(D2,'תנאי סף'!$C$1:$R$2,2,FALSE),"")</f>
        <v/>
      </c>
      <c r="E3" s="80" t="str">
        <f>_xlfn.IFNA(HLOOKUP(E2,'תנאי סף'!$C$1:$R$2,2,FALSE),"")</f>
        <v/>
      </c>
      <c r="F3" s="80" t="str">
        <f>_xlfn.IFNA(HLOOKUP(F2,'תנאי סף'!$C$1:$R$2,2,FALSE),"")</f>
        <v/>
      </c>
      <c r="G3" s="80" t="str">
        <f>_xlfn.IFNA(HLOOKUP(G2,'תנאי סף'!$C$1:$R$2,2,FALSE),"")</f>
        <v/>
      </c>
      <c r="H3" s="80" t="str">
        <f>_xlfn.IFNA(HLOOKUP(H2,'תנאי סף'!$C$1:$R$2,2,FALSE),"")</f>
        <v/>
      </c>
      <c r="I3" s="80" t="str">
        <f>_xlfn.IFNA(HLOOKUP(I2,'תנאי סף'!$C$1:$R$2,2,FALSE),"")</f>
        <v/>
      </c>
      <c r="J3" s="80" t="str">
        <f>_xlfn.IFNA(HLOOKUP(J2,'תנאי סף'!$C$1:$R$2,2,FALSE),"")</f>
        <v/>
      </c>
      <c r="K3" s="80" t="str">
        <f>_xlfn.IFNA(HLOOKUP(K2,'תנאי סף'!$C$1:$R$2,2,FALSE),"")</f>
        <v/>
      </c>
      <c r="L3" s="80" t="str">
        <f>_xlfn.IFNA(HLOOKUP(L2,'תנאי סף'!$C$1:$R$2,2,FALSE),"")</f>
        <v/>
      </c>
      <c r="M3" s="80" t="str">
        <f>_xlfn.IFNA(HLOOKUP(M2,'תנאי סף'!$C$1:$R$2,2,FALSE),"")</f>
        <v/>
      </c>
      <c r="N3" s="80" t="str">
        <f>_xlfn.IFNA(HLOOKUP(N2,'תנאי סף'!$C$1:$R$2,2,FALSE),"")</f>
        <v/>
      </c>
      <c r="O3" s="80" t="str">
        <f>_xlfn.IFNA(HLOOKUP(O2,'תנאי סף'!$C$1:$R$2,2,FALSE),"")</f>
        <v/>
      </c>
      <c r="P3" s="80" t="str">
        <f>_xlfn.IFNA(HLOOKUP(P2,'תנאי סף'!$C$1:$R$2,2,FALSE),"")</f>
        <v/>
      </c>
      <c r="Q3" s="80" t="str">
        <f>_xlfn.IFNA(HLOOKUP(Q2,'תנאי סף'!$C$1:$R$2,2,FALSE),"")</f>
        <v/>
      </c>
      <c r="S3" s="89" t="s">
        <v>88</v>
      </c>
      <c r="T3" s="87">
        <f>T1-T2</f>
        <v>150000</v>
      </c>
    </row>
    <row r="4" spans="1:20" ht="16.2" thickBot="1" x14ac:dyDescent="0.3">
      <c r="A4" s="71" t="s">
        <v>86</v>
      </c>
      <c r="B4" s="54">
        <f>מחיר!C18</f>
        <v>0</v>
      </c>
      <c r="C4" s="54">
        <f>מחיר!D18</f>
        <v>0</v>
      </c>
      <c r="D4" s="54">
        <f>מחיר!E18</f>
        <v>0</v>
      </c>
      <c r="E4" s="54">
        <f>מחיר!F18</f>
        <v>0</v>
      </c>
      <c r="F4" s="54">
        <f>מחיר!G18</f>
        <v>0</v>
      </c>
      <c r="G4" s="54">
        <f>מחיר!H18</f>
        <v>0</v>
      </c>
      <c r="H4" s="54">
        <f>מחיר!I18</f>
        <v>0</v>
      </c>
      <c r="I4" s="54">
        <f>מחיר!J18</f>
        <v>0</v>
      </c>
      <c r="J4" s="54">
        <f>מחיר!K18</f>
        <v>0</v>
      </c>
      <c r="K4" s="54">
        <f>מחיר!L18</f>
        <v>0</v>
      </c>
      <c r="L4" s="54">
        <f>מחיר!M18</f>
        <v>0</v>
      </c>
      <c r="M4" s="54">
        <f>מחיר!N18</f>
        <v>0</v>
      </c>
      <c r="N4" s="54">
        <f>מחיר!O18</f>
        <v>0</v>
      </c>
      <c r="O4" s="54">
        <f>מחיר!P18</f>
        <v>0</v>
      </c>
      <c r="P4" s="54">
        <f>מחיר!Q18</f>
        <v>0</v>
      </c>
      <c r="Q4" s="54">
        <f>מחיר!R18</f>
        <v>0</v>
      </c>
    </row>
    <row r="5" spans="1:20" ht="16.2" thickBot="1" x14ac:dyDescent="0.3">
      <c r="A5" s="71" t="s">
        <v>53</v>
      </c>
      <c r="B5" s="80">
        <f>'תנאי סף'!C7</f>
        <v>0</v>
      </c>
      <c r="C5" s="80">
        <f>'תנאי סף'!D7</f>
        <v>0</v>
      </c>
      <c r="D5" s="80">
        <f>'תנאי סף'!E7</f>
        <v>0</v>
      </c>
      <c r="E5" s="80">
        <f>'תנאי סף'!F7</f>
        <v>0</v>
      </c>
      <c r="F5" s="80">
        <f>'תנאי סף'!G7</f>
        <v>0</v>
      </c>
      <c r="G5" s="80">
        <f>'תנאי סף'!H7</f>
        <v>0</v>
      </c>
      <c r="H5" s="80">
        <f>'תנאי סף'!I7</f>
        <v>0</v>
      </c>
      <c r="I5" s="80">
        <f>'תנאי סף'!J7</f>
        <v>0</v>
      </c>
      <c r="J5" s="80">
        <f>'תנאי סף'!K7</f>
        <v>0</v>
      </c>
      <c r="K5" s="80">
        <f>'תנאי סף'!L7</f>
        <v>0</v>
      </c>
      <c r="L5" s="80">
        <f>'תנאי סף'!M7</f>
        <v>0</v>
      </c>
      <c r="M5" s="80">
        <f>'תנאי סף'!N7</f>
        <v>0</v>
      </c>
      <c r="N5" s="80">
        <f>'תנאי סף'!O7</f>
        <v>0</v>
      </c>
      <c r="O5" s="80">
        <f>'תנאי סף'!P7</f>
        <v>0</v>
      </c>
      <c r="P5" s="80">
        <f>'תנאי סף'!Q7</f>
        <v>0</v>
      </c>
      <c r="Q5" s="80">
        <f>'תנאי סף'!R7</f>
        <v>0</v>
      </c>
    </row>
    <row r="6" spans="1:20" ht="16.2" hidden="1" thickBot="1" x14ac:dyDescent="0.3">
      <c r="A6" s="71" t="s">
        <v>89</v>
      </c>
      <c r="B6" s="80">
        <f>IF(AND(B4="כן",OR(B5="א",B5="ב")),1,0)</f>
        <v>0</v>
      </c>
      <c r="C6" s="80">
        <f t="shared" ref="C6:Q6" si="0">IF(AND(C4="כן",OR(C5="א",C5="ב")),1,0)</f>
        <v>0</v>
      </c>
      <c r="D6" s="80">
        <f t="shared" si="0"/>
        <v>0</v>
      </c>
      <c r="E6" s="80">
        <f t="shared" si="0"/>
        <v>0</v>
      </c>
      <c r="F6" s="80">
        <f t="shared" si="0"/>
        <v>0</v>
      </c>
      <c r="G6" s="80">
        <f t="shared" si="0"/>
        <v>0</v>
      </c>
      <c r="H6" s="80">
        <f t="shared" si="0"/>
        <v>0</v>
      </c>
      <c r="I6" s="80">
        <f t="shared" si="0"/>
        <v>0</v>
      </c>
      <c r="J6" s="80">
        <f t="shared" si="0"/>
        <v>0</v>
      </c>
      <c r="K6" s="80">
        <f t="shared" si="0"/>
        <v>0</v>
      </c>
      <c r="L6" s="80">
        <f t="shared" si="0"/>
        <v>0</v>
      </c>
      <c r="M6" s="80">
        <f t="shared" si="0"/>
        <v>0</v>
      </c>
      <c r="N6" s="80">
        <f t="shared" si="0"/>
        <v>0</v>
      </c>
      <c r="O6" s="80">
        <f t="shared" si="0"/>
        <v>0</v>
      </c>
      <c r="P6" s="80">
        <f t="shared" si="0"/>
        <v>0</v>
      </c>
      <c r="Q6" s="80">
        <f t="shared" si="0"/>
        <v>0</v>
      </c>
    </row>
    <row r="7" spans="1:20" ht="16.2" thickBot="1" x14ac:dyDescent="0.3">
      <c r="A7" s="90" t="s">
        <v>91</v>
      </c>
      <c r="B7" s="59">
        <f>IF(B4="כן",מחיר!C10,0)</f>
        <v>0</v>
      </c>
      <c r="C7" s="59">
        <f>IF(C4="כן",מחיר!D10,0)</f>
        <v>0</v>
      </c>
      <c r="D7" s="59">
        <f>IF(D4="כן",מחיר!E10,0)</f>
        <v>0</v>
      </c>
      <c r="E7" s="59">
        <f>IF(E4="כן",מחיר!F10,0)</f>
        <v>0</v>
      </c>
      <c r="F7" s="59">
        <f>IF(F4="כן",מחיר!G10,0)</f>
        <v>0</v>
      </c>
      <c r="G7" s="59">
        <f>IF(G4="כן",מחיר!H10,0)</f>
        <v>0</v>
      </c>
      <c r="H7" s="59">
        <f>IF(H4="כן",מחיר!I10,0)</f>
        <v>0</v>
      </c>
      <c r="I7" s="59">
        <f>IF(I4="כן",מחיר!J10,0)</f>
        <v>0</v>
      </c>
      <c r="J7" s="59">
        <f>IF(J4="כן",מחיר!K10,0)</f>
        <v>0</v>
      </c>
      <c r="K7" s="59">
        <f>IF(K4="כן",מחיר!L10,0)</f>
        <v>0</v>
      </c>
      <c r="L7" s="59">
        <f>IF(L4="כן",מחיר!M10,0)</f>
        <v>0</v>
      </c>
      <c r="M7" s="59">
        <f>IF(M4="כן",מחיר!N10,0)</f>
        <v>0</v>
      </c>
      <c r="N7" s="59">
        <f>IF(N4="כן",מחיר!O10,0)</f>
        <v>0</v>
      </c>
      <c r="O7" s="59">
        <f>IF(O4="כן",מחיר!P10,0)</f>
        <v>0</v>
      </c>
      <c r="P7" s="59">
        <f>IF(P4="כן",מחיר!Q10,0)</f>
        <v>0</v>
      </c>
      <c r="Q7" s="52">
        <f>IF(Q4="כן",מחיר!R10,0)</f>
        <v>0</v>
      </c>
    </row>
    <row r="8" spans="1:20" ht="16.2" thickBot="1" x14ac:dyDescent="0.3">
      <c r="A8" s="91" t="s">
        <v>92</v>
      </c>
      <c r="B8" s="51" t="str">
        <f>IFERROR(B7/SUM($B$7:$Q$7),"")</f>
        <v/>
      </c>
      <c r="C8" s="51" t="str">
        <f t="shared" ref="C8:Q8" si="1">IFERROR(C7/SUM($B$7:$Q$7),"")</f>
        <v/>
      </c>
      <c r="D8" s="51" t="str">
        <f t="shared" si="1"/>
        <v/>
      </c>
      <c r="E8" s="51" t="str">
        <f t="shared" si="1"/>
        <v/>
      </c>
      <c r="F8" s="51" t="str">
        <f t="shared" si="1"/>
        <v/>
      </c>
      <c r="G8" s="51" t="str">
        <f t="shared" si="1"/>
        <v/>
      </c>
      <c r="H8" s="51" t="str">
        <f t="shared" si="1"/>
        <v/>
      </c>
      <c r="I8" s="51" t="str">
        <f t="shared" si="1"/>
        <v/>
      </c>
      <c r="J8" s="51" t="str">
        <f t="shared" si="1"/>
        <v/>
      </c>
      <c r="K8" s="51" t="str">
        <f t="shared" si="1"/>
        <v/>
      </c>
      <c r="L8" s="51" t="str">
        <f t="shared" si="1"/>
        <v/>
      </c>
      <c r="M8" s="51" t="str">
        <f t="shared" si="1"/>
        <v/>
      </c>
      <c r="N8" s="51" t="str">
        <f t="shared" si="1"/>
        <v/>
      </c>
      <c r="O8" s="51" t="str">
        <f t="shared" si="1"/>
        <v/>
      </c>
      <c r="P8" s="51" t="str">
        <f t="shared" si="1"/>
        <v/>
      </c>
      <c r="Q8" s="52" t="str">
        <f t="shared" si="1"/>
        <v/>
      </c>
    </row>
    <row r="9" spans="1:20" ht="16.2" thickBot="1" x14ac:dyDescent="0.3">
      <c r="A9" s="92" t="s">
        <v>93</v>
      </c>
      <c r="B9" s="85" t="str">
        <f>IFERROR(IF(OR(B5="א",B5="ב"),B8*$T$2,B8*$T$3),"")</f>
        <v/>
      </c>
      <c r="C9" s="85" t="str">
        <f t="shared" ref="C9:Q9" si="2">IFERROR(IF(OR(C5="א",C5="ב"),C8*$T$2,C8*$T$3),"")</f>
        <v/>
      </c>
      <c r="D9" s="85" t="str">
        <f t="shared" si="2"/>
        <v/>
      </c>
      <c r="E9" s="85" t="str">
        <f t="shared" si="2"/>
        <v/>
      </c>
      <c r="F9" s="85" t="str">
        <f t="shared" si="2"/>
        <v/>
      </c>
      <c r="G9" s="85" t="str">
        <f t="shared" si="2"/>
        <v/>
      </c>
      <c r="H9" s="85" t="str">
        <f t="shared" si="2"/>
        <v/>
      </c>
      <c r="I9" s="85" t="str">
        <f t="shared" si="2"/>
        <v/>
      </c>
      <c r="J9" s="85" t="str">
        <f t="shared" si="2"/>
        <v/>
      </c>
      <c r="K9" s="85" t="str">
        <f t="shared" si="2"/>
        <v/>
      </c>
      <c r="L9" s="85" t="str">
        <f t="shared" si="2"/>
        <v/>
      </c>
      <c r="M9" s="85" t="str">
        <f t="shared" si="2"/>
        <v/>
      </c>
      <c r="N9" s="85" t="str">
        <f t="shared" si="2"/>
        <v/>
      </c>
      <c r="O9" s="85" t="str">
        <f t="shared" si="2"/>
        <v/>
      </c>
      <c r="P9" s="85" t="str">
        <f t="shared" si="2"/>
        <v/>
      </c>
      <c r="Q9" s="85" t="str">
        <f t="shared" si="2"/>
        <v/>
      </c>
    </row>
  </sheetData>
  <mergeCells count="1">
    <mergeCell ref="A1:Q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9</vt:i4>
      </vt:variant>
    </vt:vector>
  </HeadingPairs>
  <TitlesOfParts>
    <vt:vector size="13" baseType="lpstr">
      <vt:lpstr>תנאי סף</vt:lpstr>
      <vt:lpstr>מחיר</vt:lpstr>
      <vt:lpstr>חלוקת תקציב - כרטיסים</vt:lpstr>
      <vt:lpstr>חלוקת תקציב - התאמות</vt:lpstr>
      <vt:lpstr>'תנאי סף'!_Ref296892477</vt:lpstr>
      <vt:lpstr>'תנאי סף'!_Ref370930661</vt:lpstr>
      <vt:lpstr>'תנאי סף'!_Ref373241086</vt:lpstr>
      <vt:lpstr>'תנאי סף'!_Ref397199965</vt:lpstr>
      <vt:lpstr>'תנאי סף'!_Ref445211817</vt:lpstr>
      <vt:lpstr>'חלוקת תקציב - התאמות'!WPrint_Area_W</vt:lpstr>
      <vt:lpstr>'חלוקת תקציב - כרטיסים'!WPrint_Area_W</vt:lpstr>
      <vt:lpstr>מחיר!WPrint_Area_W</vt:lpstr>
      <vt:lpstr>'תנאי סף'!WPrint_Area_W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Yerel Nimni-Avni</cp:lastModifiedBy>
  <dcterms:created xsi:type="dcterms:W3CDTF">2018-07-31T14:12:37Z</dcterms:created>
  <dcterms:modified xsi:type="dcterms:W3CDTF">2022-04-10T11:59:28Z</dcterms:modified>
</cp:coreProperties>
</file>